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\Documents\"/>
    </mc:Choice>
  </mc:AlternateContent>
  <xr:revisionPtr revIDLastSave="0" documentId="8_{172B1236-680A-4D9C-9C24-E3693566BFD9}" xr6:coauthVersionLast="45" xr6:coauthVersionMax="45" xr10:uidLastSave="{00000000-0000-0000-0000-000000000000}"/>
  <bookViews>
    <workbookView xWindow="-120" yWindow="-120" windowWidth="29040" windowHeight="15840" xr2:uid="{C132B11B-81AE-43D6-A89A-106DC66FBECC}"/>
  </bookViews>
  <sheets>
    <sheet name="Evaluation" sheetId="1" r:id="rId1"/>
    <sheet name="Weapon Data" sheetId="2" r:id="rId2"/>
    <sheet name="Enchantment Data" sheetId="3" r:id="rId3"/>
    <sheet name="Effect Data" sheetId="4" r:id="rId4"/>
    <sheet name="Armor Da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19" i="1"/>
  <c r="C20" i="1"/>
  <c r="C22" i="1"/>
  <c r="C23" i="1"/>
  <c r="C24" i="1"/>
  <c r="C25" i="1"/>
  <c r="C26" i="1"/>
  <c r="C18" i="1"/>
  <c r="C12" i="1"/>
  <c r="D12" i="1"/>
  <c r="D26" i="1" s="1"/>
  <c r="E12" i="1"/>
  <c r="D42" i="1" s="1"/>
  <c r="H4" i="2"/>
  <c r="D18" i="1" l="1"/>
  <c r="D23" i="1"/>
  <c r="D49" i="1"/>
  <c r="D34" i="1"/>
  <c r="D31" i="1"/>
  <c r="D22" i="1"/>
  <c r="D48" i="1"/>
  <c r="D47" i="1"/>
  <c r="D39" i="1"/>
  <c r="D25" i="1"/>
  <c r="D46" i="1"/>
  <c r="D30" i="1"/>
  <c r="D44" i="1"/>
  <c r="D40" i="1"/>
  <c r="D36" i="1"/>
  <c r="D19" i="1"/>
  <c r="D20" i="1"/>
  <c r="D29" i="1"/>
  <c r="D38" i="1"/>
  <c r="D24" i="1"/>
  <c r="D41" i="1"/>
  <c r="D37" i="1"/>
  <c r="D32" i="1"/>
  <c r="D28" i="1"/>
  <c r="D43" i="1"/>
  <c r="D35" i="1"/>
  <c r="B27" i="2"/>
  <c r="B26" i="2"/>
  <c r="B25" i="2"/>
  <c r="B24" i="2"/>
  <c r="B23" i="2"/>
  <c r="B22" i="2"/>
  <c r="B29" i="2"/>
  <c r="C45" i="1" s="1"/>
  <c r="D45" i="1" s="1"/>
  <c r="B30" i="2"/>
  <c r="B31" i="2"/>
  <c r="B32" i="2"/>
  <c r="B33" i="2"/>
  <c r="B28" i="2"/>
  <c r="H7" i="2"/>
  <c r="B17" i="2"/>
  <c r="C33" i="1" s="1"/>
  <c r="D33" i="1" s="1"/>
  <c r="B18" i="2"/>
  <c r="B19" i="2"/>
  <c r="B20" i="2"/>
  <c r="B21" i="2"/>
  <c r="B16" i="2"/>
  <c r="B11" i="2"/>
  <c r="B12" i="2"/>
  <c r="B13" i="2"/>
  <c r="B14" i="2"/>
  <c r="B15" i="2"/>
  <c r="B10" i="2"/>
  <c r="B5" i="2"/>
  <c r="C21" i="1" s="1"/>
  <c r="D21" i="1" s="1"/>
  <c r="B6" i="2"/>
  <c r="B7" i="2"/>
  <c r="B8" i="2"/>
  <c r="B9" i="2"/>
  <c r="B4" i="2"/>
  <c r="B3" i="2"/>
  <c r="H8" i="2"/>
  <c r="H5" i="2"/>
  <c r="H3" i="2"/>
  <c r="B2" i="2"/>
  <c r="B12" i="1" l="1"/>
  <c r="F12" i="1" s="1"/>
  <c r="G12" i="1" s="1"/>
  <c r="C27" i="1"/>
  <c r="D27" i="1" s="1"/>
  <c r="F27" i="1" s="1"/>
  <c r="F21" i="1"/>
  <c r="F33" i="1"/>
  <c r="E18" i="1"/>
  <c r="E42" i="1"/>
  <c r="E45" i="1"/>
  <c r="F49" i="1"/>
  <c r="F42" i="1" l="1"/>
  <c r="E33" i="1"/>
  <c r="F45" i="1"/>
  <c r="E49" i="1"/>
  <c r="E21" i="1"/>
  <c r="E47" i="1"/>
  <c r="F47" i="1"/>
  <c r="E48" i="1"/>
  <c r="F48" i="1"/>
  <c r="E29" i="1"/>
  <c r="F29" i="1"/>
  <c r="E37" i="1"/>
  <c r="F37" i="1"/>
  <c r="F44" i="1"/>
  <c r="E44" i="1"/>
  <c r="E26" i="1"/>
  <c r="F26" i="1"/>
  <c r="E35" i="1"/>
  <c r="F35" i="1"/>
  <c r="E24" i="1"/>
  <c r="F24" i="1"/>
  <c r="F32" i="1"/>
  <c r="E32" i="1"/>
  <c r="F40" i="1"/>
  <c r="E40" i="1"/>
  <c r="E22" i="1"/>
  <c r="F22" i="1"/>
  <c r="E30" i="1"/>
  <c r="F30" i="1"/>
  <c r="E27" i="1"/>
  <c r="E25" i="1"/>
  <c r="F25" i="1"/>
  <c r="E38" i="1"/>
  <c r="F38" i="1"/>
  <c r="E46" i="1"/>
  <c r="F46" i="1"/>
  <c r="E28" i="1"/>
  <c r="F28" i="1"/>
  <c r="E36" i="1"/>
  <c r="F36" i="1"/>
  <c r="E43" i="1"/>
  <c r="F43" i="1"/>
  <c r="E19" i="1"/>
  <c r="F19" i="1"/>
  <c r="E34" i="1"/>
  <c r="F34" i="1"/>
  <c r="F41" i="1"/>
  <c r="E41" i="1"/>
  <c r="E23" i="1"/>
  <c r="F23" i="1"/>
  <c r="E31" i="1"/>
  <c r="F31" i="1"/>
  <c r="E39" i="1"/>
  <c r="F39" i="1"/>
  <c r="F20" i="1"/>
  <c r="E20" i="1"/>
  <c r="F18" i="1"/>
  <c r="B14" i="1"/>
  <c r="D14" i="1" s="1"/>
  <c r="C14" i="1" l="1"/>
</calcChain>
</file>

<file path=xl/sharedStrings.xml><?xml version="1.0" encoding="utf-8"?>
<sst xmlns="http://schemas.openxmlformats.org/spreadsheetml/2006/main" count="214" uniqueCount="150">
  <si>
    <t>Reach</t>
  </si>
  <si>
    <t>None</t>
  </si>
  <si>
    <t>Wooden Sword</t>
  </si>
  <si>
    <t>Stone Sword</t>
  </si>
  <si>
    <t>Iron Sword</t>
  </si>
  <si>
    <t>Golden Sword</t>
  </si>
  <si>
    <t>Diamond Sword</t>
  </si>
  <si>
    <t>Netherite Sword</t>
  </si>
  <si>
    <t>Weapon</t>
  </si>
  <si>
    <t>Attack Damage</t>
  </si>
  <si>
    <t>Attacks per Second</t>
  </si>
  <si>
    <t>Wooden Axe</t>
  </si>
  <si>
    <t>Stone Axe</t>
  </si>
  <si>
    <t>Iron Axe</t>
  </si>
  <si>
    <t>Golden Axe</t>
  </si>
  <si>
    <t>Diamond Axe</t>
  </si>
  <si>
    <t>Netherite Axe</t>
  </si>
  <si>
    <t>Trident</t>
  </si>
  <si>
    <t>Wooden Pickaxe</t>
  </si>
  <si>
    <t>Stone Pickaxe</t>
  </si>
  <si>
    <t>Iron Pickaxe</t>
  </si>
  <si>
    <t>Golden Pickaxe</t>
  </si>
  <si>
    <t>Diamond Pickaxe</t>
  </si>
  <si>
    <t>Netherite Pickaxe</t>
  </si>
  <si>
    <t>Base</t>
  </si>
  <si>
    <t>Tiers</t>
  </si>
  <si>
    <t>Wood</t>
  </si>
  <si>
    <t>Stone</t>
  </si>
  <si>
    <t>Iron</t>
  </si>
  <si>
    <t>Gold</t>
  </si>
  <si>
    <t>Diamond</t>
  </si>
  <si>
    <t>Netherite</t>
  </si>
  <si>
    <t>Sword</t>
  </si>
  <si>
    <t>Axe</t>
  </si>
  <si>
    <t>Pickaxe</t>
  </si>
  <si>
    <t>Hoe</t>
  </si>
  <si>
    <t>Shovel</t>
  </si>
  <si>
    <t>n/a</t>
  </si>
  <si>
    <t>Wooden Hoe</t>
  </si>
  <si>
    <t>Stone Hoe</t>
  </si>
  <si>
    <t>Iron Hoe</t>
  </si>
  <si>
    <t>Golden Hoe</t>
  </si>
  <si>
    <t>Diamond Hoe</t>
  </si>
  <si>
    <t>Netherite Hoe</t>
  </si>
  <si>
    <t>Wooden Shovel</t>
  </si>
  <si>
    <t>Stone Shovel</t>
  </si>
  <si>
    <t>Iron Shovel</t>
  </si>
  <si>
    <t>Golden Shovel</t>
  </si>
  <si>
    <t>Diamond Shovel</t>
  </si>
  <si>
    <t>Netherite Shovel</t>
  </si>
  <si>
    <t>Damage Bonus</t>
  </si>
  <si>
    <t>Sharpness I</t>
  </si>
  <si>
    <t>Sharpness II</t>
  </si>
  <si>
    <t>Sharpness III</t>
  </si>
  <si>
    <t>Sharpness IV</t>
  </si>
  <si>
    <t>Sharpness V</t>
  </si>
  <si>
    <t>Smite I</t>
  </si>
  <si>
    <t>Smite II</t>
  </si>
  <si>
    <t>Smite III</t>
  </si>
  <si>
    <t>Smite IV</t>
  </si>
  <si>
    <t>Smite V</t>
  </si>
  <si>
    <t>Bane of Athropods I</t>
  </si>
  <si>
    <t>Bane of Athropods II</t>
  </si>
  <si>
    <t>Bane of Athropods III</t>
  </si>
  <si>
    <t>Bane of Athropods IV</t>
  </si>
  <si>
    <t>Bane of Athropods V</t>
  </si>
  <si>
    <t>Cleaving I</t>
  </si>
  <si>
    <t>Cleaving II</t>
  </si>
  <si>
    <t>Cleaving III</t>
  </si>
  <si>
    <t>Impaling I</t>
  </si>
  <si>
    <t>Impaling II</t>
  </si>
  <si>
    <t>Impaling III</t>
  </si>
  <si>
    <t>Impaling IV</t>
  </si>
  <si>
    <t>Impaling V</t>
  </si>
  <si>
    <t>Damage Enchantment</t>
  </si>
  <si>
    <t>Attack Selections</t>
  </si>
  <si>
    <t>Defense Selections</t>
  </si>
  <si>
    <t>Results</t>
  </si>
  <si>
    <t>Damage per Attack</t>
  </si>
  <si>
    <t>Damage Effect</t>
  </si>
  <si>
    <t>Strength I</t>
  </si>
  <si>
    <t>Strength II</t>
  </si>
  <si>
    <t>Speed Effect</t>
  </si>
  <si>
    <t>Speed Adjustment</t>
  </si>
  <si>
    <t>Haste I</t>
  </si>
  <si>
    <t>Haste II</t>
  </si>
  <si>
    <t>Mining Fatigue I</t>
  </si>
  <si>
    <t>Mining Fatigue II</t>
  </si>
  <si>
    <t>Damage per Second</t>
  </si>
  <si>
    <t>Armor Piece</t>
  </si>
  <si>
    <t>Protection Value</t>
  </si>
  <si>
    <t>Toughness Value</t>
  </si>
  <si>
    <t>Iron Chestplate</t>
  </si>
  <si>
    <t>Golden Chestplate</t>
  </si>
  <si>
    <t>Diamond Chestplate</t>
  </si>
  <si>
    <t>Netherite Chestplate</t>
  </si>
  <si>
    <t>Chainmail Chestplate</t>
  </si>
  <si>
    <t>Leather Tunic</t>
  </si>
  <si>
    <t>Leather Pants</t>
  </si>
  <si>
    <t>Iron Leggings</t>
  </si>
  <si>
    <t>Golden Leggings</t>
  </si>
  <si>
    <t>Diamond Leggings</t>
  </si>
  <si>
    <t>Netherite Leggings</t>
  </si>
  <si>
    <t>Chainmail Leggings</t>
  </si>
  <si>
    <t>Leather Boots</t>
  </si>
  <si>
    <t>Iron Boots</t>
  </si>
  <si>
    <t>Golden Boots</t>
  </si>
  <si>
    <t>Diamond Boots</t>
  </si>
  <si>
    <t>Netherite Boots</t>
  </si>
  <si>
    <t>Chainmail Boots</t>
  </si>
  <si>
    <t>Leather Cap</t>
  </si>
  <si>
    <t>Iron Helmet</t>
  </si>
  <si>
    <t>Golden Helmet</t>
  </si>
  <si>
    <t>Diamond Helmet</t>
  </si>
  <si>
    <t>Netherite Helmet</t>
  </si>
  <si>
    <t>Chainmail Helmet</t>
  </si>
  <si>
    <t>Helmet</t>
  </si>
  <si>
    <t>Turtle Shell</t>
  </si>
  <si>
    <t>Chestplates</t>
  </si>
  <si>
    <t>Leggings</t>
  </si>
  <si>
    <t>Boots</t>
  </si>
  <si>
    <t>Helmets</t>
  </si>
  <si>
    <t>Chestplate</t>
  </si>
  <si>
    <t>Protection Enchantment Value (0-20)</t>
  </si>
  <si>
    <t>Total Armor</t>
  </si>
  <si>
    <t>Total Toughness</t>
  </si>
  <si>
    <t>Damage After Armor</t>
  </si>
  <si>
    <t>Damage After Protection</t>
  </si>
  <si>
    <t>Attacks to 20 Damage</t>
  </si>
  <si>
    <t>Seconds to 20 Damage</t>
  </si>
  <si>
    <t>Is Crit?</t>
  </si>
  <si>
    <t>Crit</t>
  </si>
  <si>
    <t>No</t>
  </si>
  <si>
    <t>Yes</t>
  </si>
  <si>
    <t>Protection Effect</t>
  </si>
  <si>
    <t>Armor Value</t>
  </si>
  <si>
    <t>Resistance I</t>
  </si>
  <si>
    <t>Resistance II</t>
  </si>
  <si>
    <t>Resistance III</t>
  </si>
  <si>
    <t>Resistance IV</t>
  </si>
  <si>
    <t>Mining Fatigue III</t>
  </si>
  <si>
    <t>Weakness I</t>
  </si>
  <si>
    <t>Weakness II</t>
  </si>
  <si>
    <t>Yes - Special</t>
  </si>
  <si>
    <t>Bonus</t>
  </si>
  <si>
    <t>DPS</t>
  </si>
  <si>
    <t>To 20</t>
  </si>
  <si>
    <t>Time</t>
  </si>
  <si>
    <t>Damage</t>
  </si>
  <si>
    <t>Speed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</si>
</sst>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9" fontId="0" fillId="0" borderId="0" xfId="1" applyFont="1"/>
    <xf numFmtId="0" fontId="0" fillId="0" borderId="1" xfId="0" applyBorder="1"/>
    <xf numFmtId="164" fontId="0" fillId="0" borderId="0" xfId="0" applyNumberFormat="1"/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6" borderId="1" xfId="0" applyFont="1" applyFill="1" applyBorder="1"/>
    <xf numFmtId="1" fontId="5" fillId="6" borderId="2" xfId="0" applyNumberFormat="1" applyFont="1" applyFill="1" applyBorder="1"/>
    <xf numFmtId="2" fontId="0" fillId="0" borderId="0" xfId="0" applyNumberFormat="1"/>
    <xf numFmtId="0" fontId="0" fillId="9" borderId="0" xfId="0" applyFill="1"/>
    <xf numFmtId="0" fontId="0" fillId="10" borderId="0" xfId="0" applyFill="1"/>
    <xf numFmtId="0" fontId="4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Evaluation!$E$17</c:f>
              <c:strCache>
                <c:ptCount val="1"/>
                <c:pt idx="0">
                  <c:v>To 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Evaluation!$B$18:$B$49</c:f>
              <c:strCache>
                <c:ptCount val="32"/>
                <c:pt idx="0">
                  <c:v>None</c:v>
                </c:pt>
                <c:pt idx="1">
                  <c:v>Trident</c:v>
                </c:pt>
                <c:pt idx="2">
                  <c:v>Wooden Sword</c:v>
                </c:pt>
                <c:pt idx="3">
                  <c:v>Stone Sword</c:v>
                </c:pt>
                <c:pt idx="4">
                  <c:v>Iron Sword</c:v>
                </c:pt>
                <c:pt idx="5">
                  <c:v>Golden Sword</c:v>
                </c:pt>
                <c:pt idx="6">
                  <c:v>Diamond Sword</c:v>
                </c:pt>
                <c:pt idx="7">
                  <c:v>Netherite Sword</c:v>
                </c:pt>
                <c:pt idx="8">
                  <c:v>Wooden Axe</c:v>
                </c:pt>
                <c:pt idx="9">
                  <c:v>Stone Axe</c:v>
                </c:pt>
                <c:pt idx="10">
                  <c:v>Iron Axe</c:v>
                </c:pt>
                <c:pt idx="11">
                  <c:v>Golden Axe</c:v>
                </c:pt>
                <c:pt idx="12">
                  <c:v>Diamond Axe</c:v>
                </c:pt>
                <c:pt idx="13">
                  <c:v>Netherite Axe</c:v>
                </c:pt>
                <c:pt idx="14">
                  <c:v>Wooden Pickaxe</c:v>
                </c:pt>
                <c:pt idx="15">
                  <c:v>Stone Pickaxe</c:v>
                </c:pt>
                <c:pt idx="16">
                  <c:v>Iron Pickaxe</c:v>
                </c:pt>
                <c:pt idx="17">
                  <c:v>Golden Pickaxe</c:v>
                </c:pt>
                <c:pt idx="18">
                  <c:v>Diamond Pickaxe</c:v>
                </c:pt>
                <c:pt idx="19">
                  <c:v>Netherite Pickaxe</c:v>
                </c:pt>
                <c:pt idx="20">
                  <c:v>Wooden Hoe</c:v>
                </c:pt>
                <c:pt idx="21">
                  <c:v>Stone Hoe</c:v>
                </c:pt>
                <c:pt idx="22">
                  <c:v>Iron Hoe</c:v>
                </c:pt>
                <c:pt idx="23">
                  <c:v>Golden Hoe</c:v>
                </c:pt>
                <c:pt idx="24">
                  <c:v>Diamond Hoe</c:v>
                </c:pt>
                <c:pt idx="25">
                  <c:v>Netherite Hoe</c:v>
                </c:pt>
                <c:pt idx="26">
                  <c:v>Wooden Shovel</c:v>
                </c:pt>
                <c:pt idx="27">
                  <c:v>Stone Shovel</c:v>
                </c:pt>
                <c:pt idx="28">
                  <c:v>Iron Shovel</c:v>
                </c:pt>
                <c:pt idx="29">
                  <c:v>Golden Shovel</c:v>
                </c:pt>
                <c:pt idx="30">
                  <c:v>Diamond Shovel</c:v>
                </c:pt>
                <c:pt idx="31">
                  <c:v>Netherite Shovel</c:v>
                </c:pt>
              </c:strCache>
            </c:strRef>
          </c:cat>
          <c:val>
            <c:numRef>
              <c:f>Evaluation!$E$18:$E$49</c:f>
              <c:numCache>
                <c:formatCode>General</c:formatCode>
                <c:ptCount val="32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21</c:v>
                </c:pt>
                <c:pt idx="4">
                  <c:v>16</c:v>
                </c:pt>
                <c:pt idx="5">
                  <c:v>21</c:v>
                </c:pt>
                <c:pt idx="6">
                  <c:v>13</c:v>
                </c:pt>
                <c:pt idx="7">
                  <c:v>11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  <c:pt idx="12">
                  <c:v>11</c:v>
                </c:pt>
                <c:pt idx="13">
                  <c:v>9</c:v>
                </c:pt>
                <c:pt idx="14">
                  <c:v>29</c:v>
                </c:pt>
                <c:pt idx="15">
                  <c:v>29</c:v>
                </c:pt>
                <c:pt idx="16">
                  <c:v>21</c:v>
                </c:pt>
                <c:pt idx="17">
                  <c:v>29</c:v>
                </c:pt>
                <c:pt idx="18">
                  <c:v>16</c:v>
                </c:pt>
                <c:pt idx="19">
                  <c:v>13</c:v>
                </c:pt>
                <c:pt idx="20">
                  <c:v>46</c:v>
                </c:pt>
                <c:pt idx="21">
                  <c:v>46</c:v>
                </c:pt>
                <c:pt idx="22">
                  <c:v>29</c:v>
                </c:pt>
                <c:pt idx="23">
                  <c:v>46</c:v>
                </c:pt>
                <c:pt idx="24">
                  <c:v>29</c:v>
                </c:pt>
                <c:pt idx="25">
                  <c:v>21</c:v>
                </c:pt>
                <c:pt idx="26">
                  <c:v>46</c:v>
                </c:pt>
                <c:pt idx="27">
                  <c:v>46</c:v>
                </c:pt>
                <c:pt idx="28">
                  <c:v>29</c:v>
                </c:pt>
                <c:pt idx="29">
                  <c:v>46</c:v>
                </c:pt>
                <c:pt idx="30">
                  <c:v>21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A97-917D-B1C59BD7A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5465920"/>
        <c:axId val="1847372416"/>
      </c:barChart>
      <c:catAx>
        <c:axId val="17654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47372416"/>
        <c:crosses val="autoZero"/>
        <c:auto val="1"/>
        <c:lblAlgn val="ctr"/>
        <c:lblOffset val="100"/>
        <c:noMultiLvlLbl val="0"/>
      </c:catAx>
      <c:valAx>
        <c:axId val="18473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54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17</xdr:row>
      <xdr:rowOff>52387</xdr:rowOff>
    </xdr:from>
    <xdr:to>
      <xdr:col>17</xdr:col>
      <xdr:colOff>504825</xdr:colOff>
      <xdr:row>44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45AEDA-23E3-46EF-B885-3DDDCDD12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42B0-38CB-4FE6-82E9-5D078E85CBA5}">
  <dimension ref="B2:G49"/>
  <sheetViews>
    <sheetView tabSelected="1" workbookViewId="0">
      <selection activeCell="B15" sqref="B15"/>
    </sheetView>
  </sheetViews>
  <sheetFormatPr defaultRowHeight="15" x14ac:dyDescent="0.25"/>
  <cols>
    <col min="2" max="2" width="28.5703125" customWidth="1"/>
    <col min="3" max="3" width="26.5703125" bestFit="1" customWidth="1"/>
    <col min="4" max="4" width="24.7109375" customWidth="1"/>
    <col min="5" max="5" width="18.7109375" customWidth="1"/>
    <col min="6" max="6" width="34.42578125" bestFit="1" customWidth="1"/>
    <col min="7" max="7" width="23.28515625" bestFit="1" customWidth="1"/>
    <col min="10" max="10" width="17.140625" customWidth="1"/>
    <col min="11" max="11" width="12.7109375" bestFit="1" customWidth="1"/>
  </cols>
  <sheetData>
    <row r="2" spans="2:7" ht="23.25" x14ac:dyDescent="0.35">
      <c r="B2" s="16" t="s">
        <v>75</v>
      </c>
      <c r="C2" s="16"/>
      <c r="D2" s="16"/>
      <c r="E2" s="16"/>
      <c r="F2" s="16"/>
    </row>
    <row r="3" spans="2:7" x14ac:dyDescent="0.25">
      <c r="B3" s="1" t="s">
        <v>8</v>
      </c>
      <c r="C3" s="1" t="s">
        <v>74</v>
      </c>
      <c r="D3" s="1" t="s">
        <v>79</v>
      </c>
      <c r="E3" s="1" t="s">
        <v>82</v>
      </c>
      <c r="F3" s="1" t="s">
        <v>130</v>
      </c>
    </row>
    <row r="4" spans="2:7" x14ac:dyDescent="0.25">
      <c r="B4" t="s">
        <v>6</v>
      </c>
      <c r="C4" t="s">
        <v>1</v>
      </c>
      <c r="D4" t="s">
        <v>1</v>
      </c>
      <c r="E4" t="s">
        <v>1</v>
      </c>
      <c r="F4" t="s">
        <v>132</v>
      </c>
    </row>
    <row r="6" spans="2:7" ht="23.25" x14ac:dyDescent="0.35">
      <c r="B6" s="18" t="s">
        <v>76</v>
      </c>
      <c r="C6" s="18"/>
      <c r="D6" s="18"/>
      <c r="E6" s="18"/>
      <c r="F6" s="18"/>
      <c r="G6" s="18"/>
    </row>
    <row r="7" spans="2:7" x14ac:dyDescent="0.25">
      <c r="B7" s="1" t="s">
        <v>122</v>
      </c>
      <c r="C7" s="1" t="s">
        <v>119</v>
      </c>
      <c r="D7" s="1" t="s">
        <v>120</v>
      </c>
      <c r="E7" s="1" t="s">
        <v>116</v>
      </c>
      <c r="F7" s="1" t="s">
        <v>123</v>
      </c>
      <c r="G7" s="1" t="s">
        <v>134</v>
      </c>
    </row>
    <row r="8" spans="2:7" x14ac:dyDescent="0.25">
      <c r="B8" t="s">
        <v>94</v>
      </c>
      <c r="C8" t="s">
        <v>101</v>
      </c>
      <c r="D8" t="s">
        <v>107</v>
      </c>
      <c r="E8" t="s">
        <v>113</v>
      </c>
      <c r="F8">
        <v>0</v>
      </c>
      <c r="G8" t="s">
        <v>1</v>
      </c>
    </row>
    <row r="10" spans="2:7" ht="23.25" x14ac:dyDescent="0.35">
      <c r="B10" s="17" t="s">
        <v>77</v>
      </c>
      <c r="C10" s="17"/>
      <c r="D10" s="17"/>
      <c r="E10" s="17"/>
      <c r="F10" s="17"/>
      <c r="G10" s="17"/>
    </row>
    <row r="11" spans="2:7" x14ac:dyDescent="0.25">
      <c r="B11" s="1" t="s">
        <v>78</v>
      </c>
      <c r="C11" s="1" t="s">
        <v>10</v>
      </c>
      <c r="D11" s="1" t="s">
        <v>124</v>
      </c>
      <c r="E11" s="1" t="s">
        <v>125</v>
      </c>
      <c r="F11" s="1" t="s">
        <v>126</v>
      </c>
      <c r="G11" s="1" t="s">
        <v>127</v>
      </c>
    </row>
    <row r="12" spans="2:7" x14ac:dyDescent="0.25">
      <c r="B12">
        <f>(VLOOKUP(B4,'Weapon Data'!A2:C33,2,0)+VLOOKUP(C4,'Enchantment Data'!A2:B25,2,0))*(1+VLOOKUP(F4,'Weapon Data'!G12:H14,2,0))*(1+VLOOKUP(D4,'Effect Data'!A2:B6,2,0))</f>
        <v>6</v>
      </c>
      <c r="C12">
        <f>VLOOKUP(B4,'Weapon Data'!A2:C33,3,0)*(1+VLOOKUP(E4,'Effect Data'!E2:F7,2,0))*VLOOKUP(F4,'Weapon Data'!G12:I14,3,0)</f>
        <v>3</v>
      </c>
      <c r="D12">
        <f>VLOOKUP(B8,'Armor Data'!A2:C30,2,0)+VLOOKUP(C8,'Armor Data'!A2:C30,2,0)+VLOOKUP(D8,'Armor Data'!A2:C30,2,0)+VLOOKUP(E8,'Armor Data'!A2:C30,2,0)</f>
        <v>20</v>
      </c>
      <c r="E12">
        <f>2+(VLOOKUP(B8,'Armor Data'!A2:C30,3,0)+VLOOKUP(C8,'Armor Data'!A2:C30,3,0)+VLOOKUP(D8,'Armor Data'!A2:C30,3,0)+VLOOKUP(E8,'Armor Data'!A2:C30,3,0))/4</f>
        <v>4</v>
      </c>
      <c r="F12">
        <f>B12*(1-MEDIAN(D12-B12/E12,D12*0.2,20)/25)</f>
        <v>1.56</v>
      </c>
      <c r="G12">
        <f>F12*(1-VLOOKUP(G8,'Effect Data'!A9:B13,2,0)/25)*(1-F8/25)</f>
        <v>1.56</v>
      </c>
    </row>
    <row r="13" spans="2:7" ht="18.75" x14ac:dyDescent="0.3">
      <c r="B13" s="1" t="s">
        <v>88</v>
      </c>
      <c r="C13" s="11" t="s">
        <v>128</v>
      </c>
      <c r="D13" s="1" t="s">
        <v>129</v>
      </c>
    </row>
    <row r="14" spans="2:7" ht="18.75" x14ac:dyDescent="0.3">
      <c r="B14">
        <f>G12*C12</f>
        <v>4.68</v>
      </c>
      <c r="C14" s="12">
        <f>CEILING(20/G12,1)</f>
        <v>13</v>
      </c>
      <c r="D14" s="8">
        <f>20/B14</f>
        <v>4.2735042735042734</v>
      </c>
    </row>
    <row r="17" spans="2:6" x14ac:dyDescent="0.25">
      <c r="B17" s="1" t="s">
        <v>8</v>
      </c>
      <c r="C17" s="1" t="s">
        <v>148</v>
      </c>
      <c r="D17" s="1" t="s">
        <v>145</v>
      </c>
      <c r="E17" s="1" t="s">
        <v>146</v>
      </c>
      <c r="F17" s="1" t="s">
        <v>147</v>
      </c>
    </row>
    <row r="18" spans="2:6" x14ac:dyDescent="0.25">
      <c r="B18" t="s">
        <v>1</v>
      </c>
      <c r="C18" s="13">
        <f>(VLOOKUP(B18,'Weapon Data'!A$2:C$33,2,0)+VLOOKUP(C$4,'Enchantment Data'!A$2:B$25,2,0))*(1+VLOOKUP(F$4,'Weapon Data'!G$12:H$14,2,0))*(1+VLOOKUP(D$4,'Effect Data'!A$2:B$6,2,0))</f>
        <v>2</v>
      </c>
      <c r="D18" s="13">
        <f>(C18*(1-MEDIAN(D$12-C18/E$12,D$12*0.2,20)/25))*(1-VLOOKUP(G$8,'Effect Data'!A$9:B$13,2,0)/25)*(1-F$8/25)*VLOOKUP(F$4,'Weapon Data'!G$12:I$14,3,0)</f>
        <v>0.43999999999999995</v>
      </c>
      <c r="E18">
        <f>CEILING(20/D18,1)</f>
        <v>46</v>
      </c>
      <c r="F18" s="8">
        <f>20/D18</f>
        <v>45.45454545454546</v>
      </c>
    </row>
    <row r="19" spans="2:6" x14ac:dyDescent="0.25">
      <c r="B19" t="s">
        <v>17</v>
      </c>
      <c r="C19" s="13">
        <f>(VLOOKUP(B19,'Weapon Data'!A$2:C$33,2,0)+VLOOKUP(C$4,'Enchantment Data'!A$2:B$25,2,0))*(1+VLOOKUP(F$4,'Weapon Data'!G$12:H$14,2,0))*(1+VLOOKUP(D$4,'Effect Data'!A$2:B$6,2,0))</f>
        <v>7</v>
      </c>
      <c r="D19" s="13">
        <f>(C19*(1-MEDIAN(D$12-C19/E$12,D$12*0.2,20)/25))*(1-VLOOKUP(G$8,'Effect Data'!A$9:B$13,2,0)/25)*(1-F$8/25)*VLOOKUP(F$4,'Weapon Data'!G$12:I$14,3,0)</f>
        <v>1.8900000000000001</v>
      </c>
      <c r="E19">
        <f t="shared" ref="E19:E49" si="0">CEILING(20/D19,1)</f>
        <v>11</v>
      </c>
      <c r="F19" s="8">
        <f t="shared" ref="F19:F49" si="1">20/D19</f>
        <v>10.582010582010581</v>
      </c>
    </row>
    <row r="20" spans="2:6" x14ac:dyDescent="0.25">
      <c r="B20" t="s">
        <v>2</v>
      </c>
      <c r="C20" s="13">
        <f>(VLOOKUP(B20,'Weapon Data'!A$2:C$33,2,0)+VLOOKUP(C$4,'Enchantment Data'!A$2:B$25,2,0))*(1+VLOOKUP(F$4,'Weapon Data'!G$12:H$14,2,0))*(1+VLOOKUP(D$4,'Effect Data'!A$2:B$6,2,0))</f>
        <v>4</v>
      </c>
      <c r="D20" s="13">
        <f>(C20*(1-MEDIAN(D$12-C20/E$12,D$12*0.2,20)/25))*(1-VLOOKUP(G$8,'Effect Data'!A$9:B$13,2,0)/25)*(1-F$8/25)*VLOOKUP(F$4,'Weapon Data'!G$12:I$14,3,0)</f>
        <v>0.96</v>
      </c>
      <c r="E20">
        <f t="shared" si="0"/>
        <v>21</v>
      </c>
      <c r="F20" s="8">
        <f t="shared" si="1"/>
        <v>20.833333333333336</v>
      </c>
    </row>
    <row r="21" spans="2:6" x14ac:dyDescent="0.25">
      <c r="B21" t="s">
        <v>3</v>
      </c>
      <c r="C21" s="13">
        <f>(VLOOKUP(B21,'Weapon Data'!A$2:C$33,2,0)+VLOOKUP(C$4,'Enchantment Data'!A$2:B$25,2,0))*(1+VLOOKUP(F$4,'Weapon Data'!G$12:H$14,2,0))*(1+VLOOKUP(D$4,'Effect Data'!A$2:B$6,2,0))</f>
        <v>4</v>
      </c>
      <c r="D21" s="13">
        <f>(C21*(1-MEDIAN(D$12-C21/E$12,D$12*0.2,20)/25))*(1-VLOOKUP(G$8,'Effect Data'!A$9:B$13,2,0)/25)*(1-F$8/25)*VLOOKUP(F$4,'Weapon Data'!G$12:I$14,3,0)</f>
        <v>0.96</v>
      </c>
      <c r="E21" s="14">
        <f t="shared" si="0"/>
        <v>21</v>
      </c>
      <c r="F21" s="8">
        <f t="shared" si="1"/>
        <v>20.833333333333336</v>
      </c>
    </row>
    <row r="22" spans="2:6" x14ac:dyDescent="0.25">
      <c r="B22" t="s">
        <v>4</v>
      </c>
      <c r="C22" s="13">
        <f>(VLOOKUP(B22,'Weapon Data'!A$2:C$33,2,0)+VLOOKUP(C$4,'Enchantment Data'!A$2:B$25,2,0))*(1+VLOOKUP(F$4,'Weapon Data'!G$12:H$14,2,0))*(1+VLOOKUP(D$4,'Effect Data'!A$2:B$6,2,0))</f>
        <v>5</v>
      </c>
      <c r="D22" s="13">
        <f>(C22*(1-MEDIAN(D$12-C22/E$12,D$12*0.2,20)/25))*(1-VLOOKUP(G$8,'Effect Data'!A$9:B$13,2,0)/25)*(1-F$8/25)*VLOOKUP(F$4,'Weapon Data'!G$12:I$14,3,0)</f>
        <v>1.25</v>
      </c>
      <c r="E22">
        <f t="shared" si="0"/>
        <v>16</v>
      </c>
      <c r="F22" s="8">
        <f t="shared" si="1"/>
        <v>16</v>
      </c>
    </row>
    <row r="23" spans="2:6" x14ac:dyDescent="0.25">
      <c r="B23" t="s">
        <v>5</v>
      </c>
      <c r="C23" s="13">
        <f>(VLOOKUP(B23,'Weapon Data'!A$2:C$33,2,0)+VLOOKUP(C$4,'Enchantment Data'!A$2:B$25,2,0))*(1+VLOOKUP(F$4,'Weapon Data'!G$12:H$14,2,0))*(1+VLOOKUP(D$4,'Effect Data'!A$2:B$6,2,0))</f>
        <v>4</v>
      </c>
      <c r="D23" s="13">
        <f>(C23*(1-MEDIAN(D$12-C23/E$12,D$12*0.2,20)/25))*(1-VLOOKUP(G$8,'Effect Data'!A$9:B$13,2,0)/25)*(1-F$8/25)*VLOOKUP(F$4,'Weapon Data'!G$12:I$14,3,0)</f>
        <v>0.96</v>
      </c>
      <c r="E23">
        <f t="shared" si="0"/>
        <v>21</v>
      </c>
      <c r="F23" s="8">
        <f t="shared" si="1"/>
        <v>20.833333333333336</v>
      </c>
    </row>
    <row r="24" spans="2:6" x14ac:dyDescent="0.25">
      <c r="B24" t="s">
        <v>6</v>
      </c>
      <c r="C24" s="13">
        <f>(VLOOKUP(B24,'Weapon Data'!A$2:C$33,2,0)+VLOOKUP(C$4,'Enchantment Data'!A$2:B$25,2,0))*(1+VLOOKUP(F$4,'Weapon Data'!G$12:H$14,2,0))*(1+VLOOKUP(D$4,'Effect Data'!A$2:B$6,2,0))</f>
        <v>6</v>
      </c>
      <c r="D24" s="13">
        <f>(C24*(1-MEDIAN(D$12-C24/E$12,D$12*0.2,20)/25))*(1-VLOOKUP(G$8,'Effect Data'!A$9:B$13,2,0)/25)*(1-F$8/25)*VLOOKUP(F$4,'Weapon Data'!G$12:I$14,3,0)</f>
        <v>1.56</v>
      </c>
      <c r="E24" s="15">
        <f t="shared" si="0"/>
        <v>13</v>
      </c>
      <c r="F24" s="8">
        <f t="shared" si="1"/>
        <v>12.820512820512819</v>
      </c>
    </row>
    <row r="25" spans="2:6" x14ac:dyDescent="0.25">
      <c r="B25" t="s">
        <v>7</v>
      </c>
      <c r="C25" s="13">
        <f>(VLOOKUP(B25,'Weapon Data'!A$2:C$33,2,0)+VLOOKUP(C$4,'Enchantment Data'!A$2:B$25,2,0))*(1+VLOOKUP(F$4,'Weapon Data'!G$12:H$14,2,0))*(1+VLOOKUP(D$4,'Effect Data'!A$2:B$6,2,0))</f>
        <v>7</v>
      </c>
      <c r="D25" s="13">
        <f>(C25*(1-MEDIAN(D$12-C25/E$12,D$12*0.2,20)/25))*(1-VLOOKUP(G$8,'Effect Data'!A$9:B$13,2,0)/25)*(1-F$8/25)*VLOOKUP(F$4,'Weapon Data'!G$12:I$14,3,0)</f>
        <v>1.8900000000000001</v>
      </c>
      <c r="E25">
        <f t="shared" si="0"/>
        <v>11</v>
      </c>
      <c r="F25" s="8">
        <f t="shared" si="1"/>
        <v>10.582010582010581</v>
      </c>
    </row>
    <row r="26" spans="2:6" x14ac:dyDescent="0.25">
      <c r="B26" t="s">
        <v>11</v>
      </c>
      <c r="C26" s="13">
        <f>(VLOOKUP(B26,'Weapon Data'!A$2:C$33,2,0)+VLOOKUP(C$4,'Enchantment Data'!A$2:B$25,2,0))*(1+VLOOKUP(F$4,'Weapon Data'!G$12:H$14,2,0))*(1+VLOOKUP(D$4,'Effect Data'!A$2:B$6,2,0))</f>
        <v>5</v>
      </c>
      <c r="D26" s="13">
        <f>(C26*(1-MEDIAN(D$12-C26/E$12,D$12*0.2,20)/25))*(1-VLOOKUP(G$8,'Effect Data'!A$9:B$13,2,0)/25)*(1-F$8/25)*VLOOKUP(F$4,'Weapon Data'!G$12:I$14,3,0)</f>
        <v>1.25</v>
      </c>
      <c r="E26">
        <f t="shared" si="0"/>
        <v>16</v>
      </c>
      <c r="F26" s="8">
        <f t="shared" si="1"/>
        <v>16</v>
      </c>
    </row>
    <row r="27" spans="2:6" x14ac:dyDescent="0.25">
      <c r="B27" t="s">
        <v>12</v>
      </c>
      <c r="C27" s="13">
        <f>(VLOOKUP(B27,'Weapon Data'!A$2:C$33,2,0)+VLOOKUP(C$4,'Enchantment Data'!A$2:B$25,2,0))*(1+VLOOKUP(F$4,'Weapon Data'!G$12:H$14,2,0))*(1+VLOOKUP(D$4,'Effect Data'!A$2:B$6,2,0))</f>
        <v>5</v>
      </c>
      <c r="D27" s="13">
        <f>(C27*(1-MEDIAN(D$12-C27/E$12,D$12*0.2,20)/25))*(1-VLOOKUP(G$8,'Effect Data'!A$9:B$13,2,0)/25)*(1-F$8/25)*VLOOKUP(F$4,'Weapon Data'!G$12:I$14,3,0)</f>
        <v>1.25</v>
      </c>
      <c r="E27" s="14">
        <f t="shared" si="0"/>
        <v>16</v>
      </c>
      <c r="F27" s="8">
        <f t="shared" si="1"/>
        <v>16</v>
      </c>
    </row>
    <row r="28" spans="2:6" x14ac:dyDescent="0.25">
      <c r="B28" t="s">
        <v>13</v>
      </c>
      <c r="C28" s="13">
        <f>(VLOOKUP(B28,'Weapon Data'!A$2:C$33,2,0)+VLOOKUP(C$4,'Enchantment Data'!A$2:B$25,2,0))*(1+VLOOKUP(F$4,'Weapon Data'!G$12:H$14,2,0))*(1+VLOOKUP(D$4,'Effect Data'!A$2:B$6,2,0))</f>
        <v>6</v>
      </c>
      <c r="D28" s="13">
        <f>(C28*(1-MEDIAN(D$12-C28/E$12,D$12*0.2,20)/25))*(1-VLOOKUP(G$8,'Effect Data'!A$9:B$13,2,0)/25)*(1-F$8/25)*VLOOKUP(F$4,'Weapon Data'!G$12:I$14,3,0)</f>
        <v>1.56</v>
      </c>
      <c r="E28">
        <f t="shared" si="0"/>
        <v>13</v>
      </c>
      <c r="F28" s="8">
        <f t="shared" si="1"/>
        <v>12.820512820512819</v>
      </c>
    </row>
    <row r="29" spans="2:6" x14ac:dyDescent="0.25">
      <c r="B29" t="s">
        <v>14</v>
      </c>
      <c r="C29" s="13">
        <f>(VLOOKUP(B29,'Weapon Data'!A$2:C$33,2,0)+VLOOKUP(C$4,'Enchantment Data'!A$2:B$25,2,0))*(1+VLOOKUP(F$4,'Weapon Data'!G$12:H$14,2,0))*(1+VLOOKUP(D$4,'Effect Data'!A$2:B$6,2,0))</f>
        <v>5</v>
      </c>
      <c r="D29" s="13">
        <f>(C29*(1-MEDIAN(D$12-C29/E$12,D$12*0.2,20)/25))*(1-VLOOKUP(G$8,'Effect Data'!A$9:B$13,2,0)/25)*(1-F$8/25)*VLOOKUP(F$4,'Weapon Data'!G$12:I$14,3,0)</f>
        <v>1.25</v>
      </c>
      <c r="E29">
        <f t="shared" si="0"/>
        <v>16</v>
      </c>
      <c r="F29" s="8">
        <f t="shared" si="1"/>
        <v>16</v>
      </c>
    </row>
    <row r="30" spans="2:6" x14ac:dyDescent="0.25">
      <c r="B30" t="s">
        <v>15</v>
      </c>
      <c r="C30" s="13">
        <f>(VLOOKUP(B30,'Weapon Data'!A$2:C$33,2,0)+VLOOKUP(C$4,'Enchantment Data'!A$2:B$25,2,0))*(1+VLOOKUP(F$4,'Weapon Data'!G$12:H$14,2,0))*(1+VLOOKUP(D$4,'Effect Data'!A$2:B$6,2,0))</f>
        <v>7</v>
      </c>
      <c r="D30" s="13">
        <f>(C30*(1-MEDIAN(D$12-C30/E$12,D$12*0.2,20)/25))*(1-VLOOKUP(G$8,'Effect Data'!A$9:B$13,2,0)/25)*(1-F$8/25)*VLOOKUP(F$4,'Weapon Data'!G$12:I$14,3,0)</f>
        <v>1.8900000000000001</v>
      </c>
      <c r="E30" s="15">
        <f t="shared" si="0"/>
        <v>11</v>
      </c>
      <c r="F30" s="8">
        <f t="shared" si="1"/>
        <v>10.582010582010581</v>
      </c>
    </row>
    <row r="31" spans="2:6" x14ac:dyDescent="0.25">
      <c r="B31" t="s">
        <v>16</v>
      </c>
      <c r="C31" s="13">
        <f>(VLOOKUP(B31,'Weapon Data'!A$2:C$33,2,0)+VLOOKUP(C$4,'Enchantment Data'!A$2:B$25,2,0))*(1+VLOOKUP(F$4,'Weapon Data'!G$12:H$14,2,0))*(1+VLOOKUP(D$4,'Effect Data'!A$2:B$6,2,0))</f>
        <v>8</v>
      </c>
      <c r="D31" s="13">
        <f>(C31*(1-MEDIAN(D$12-C31/E$12,D$12*0.2,20)/25))*(1-VLOOKUP(G$8,'Effect Data'!A$9:B$13,2,0)/25)*(1-F$8/25)*VLOOKUP(F$4,'Weapon Data'!G$12:I$14,3,0)</f>
        <v>2.2400000000000002</v>
      </c>
      <c r="E31">
        <f t="shared" si="0"/>
        <v>9</v>
      </c>
      <c r="F31" s="8">
        <f t="shared" si="1"/>
        <v>8.928571428571427</v>
      </c>
    </row>
    <row r="32" spans="2:6" x14ac:dyDescent="0.25">
      <c r="B32" t="s">
        <v>18</v>
      </c>
      <c r="C32" s="13">
        <f>(VLOOKUP(B32,'Weapon Data'!A$2:C$33,2,0)+VLOOKUP(C$4,'Enchantment Data'!A$2:B$25,2,0))*(1+VLOOKUP(F$4,'Weapon Data'!G$12:H$14,2,0))*(1+VLOOKUP(D$4,'Effect Data'!A$2:B$6,2,0))</f>
        <v>3</v>
      </c>
      <c r="D32" s="13">
        <f>(C32*(1-MEDIAN(D$12-C32/E$12,D$12*0.2,20)/25))*(1-VLOOKUP(G$8,'Effect Data'!A$9:B$13,2,0)/25)*(1-F$8/25)*VLOOKUP(F$4,'Weapon Data'!G$12:I$14,3,0)</f>
        <v>0.69</v>
      </c>
      <c r="E32">
        <f t="shared" si="0"/>
        <v>29</v>
      </c>
      <c r="F32" s="8">
        <f t="shared" si="1"/>
        <v>28.985507246376812</v>
      </c>
    </row>
    <row r="33" spans="2:6" x14ac:dyDescent="0.25">
      <c r="B33" t="s">
        <v>19</v>
      </c>
      <c r="C33" s="13">
        <f>(VLOOKUP(B33,'Weapon Data'!A$2:C$33,2,0)+VLOOKUP(C$4,'Enchantment Data'!A$2:B$25,2,0))*(1+VLOOKUP(F$4,'Weapon Data'!G$12:H$14,2,0))*(1+VLOOKUP(D$4,'Effect Data'!A$2:B$6,2,0))</f>
        <v>3</v>
      </c>
      <c r="D33" s="13">
        <f>(C33*(1-MEDIAN(D$12-C33/E$12,D$12*0.2,20)/25))*(1-VLOOKUP(G$8,'Effect Data'!A$9:B$13,2,0)/25)*(1-F$8/25)*VLOOKUP(F$4,'Weapon Data'!G$12:I$14,3,0)</f>
        <v>0.69</v>
      </c>
      <c r="E33" s="14">
        <f t="shared" si="0"/>
        <v>29</v>
      </c>
      <c r="F33" s="8">
        <f t="shared" si="1"/>
        <v>28.985507246376812</v>
      </c>
    </row>
    <row r="34" spans="2:6" x14ac:dyDescent="0.25">
      <c r="B34" t="s">
        <v>20</v>
      </c>
      <c r="C34" s="13">
        <f>(VLOOKUP(B34,'Weapon Data'!A$2:C$33,2,0)+VLOOKUP(C$4,'Enchantment Data'!A$2:B$25,2,0))*(1+VLOOKUP(F$4,'Weapon Data'!G$12:H$14,2,0))*(1+VLOOKUP(D$4,'Effect Data'!A$2:B$6,2,0))</f>
        <v>4</v>
      </c>
      <c r="D34" s="13">
        <f>(C34*(1-MEDIAN(D$12-C34/E$12,D$12*0.2,20)/25))*(1-VLOOKUP(G$8,'Effect Data'!A$9:B$13,2,0)/25)*(1-F$8/25)*VLOOKUP(F$4,'Weapon Data'!G$12:I$14,3,0)</f>
        <v>0.96</v>
      </c>
      <c r="E34">
        <f t="shared" si="0"/>
        <v>21</v>
      </c>
      <c r="F34" s="8">
        <f t="shared" si="1"/>
        <v>20.833333333333336</v>
      </c>
    </row>
    <row r="35" spans="2:6" x14ac:dyDescent="0.25">
      <c r="B35" t="s">
        <v>21</v>
      </c>
      <c r="C35" s="13">
        <f>(VLOOKUP(B35,'Weapon Data'!A$2:C$33,2,0)+VLOOKUP(C$4,'Enchantment Data'!A$2:B$25,2,0))*(1+VLOOKUP(F$4,'Weapon Data'!G$12:H$14,2,0))*(1+VLOOKUP(D$4,'Effect Data'!A$2:B$6,2,0))</f>
        <v>3</v>
      </c>
      <c r="D35" s="13">
        <f>(C35*(1-MEDIAN(D$12-C35/E$12,D$12*0.2,20)/25))*(1-VLOOKUP(G$8,'Effect Data'!A$9:B$13,2,0)/25)*(1-F$8/25)*VLOOKUP(F$4,'Weapon Data'!G$12:I$14,3,0)</f>
        <v>0.69</v>
      </c>
      <c r="E35">
        <f t="shared" si="0"/>
        <v>29</v>
      </c>
      <c r="F35" s="8">
        <f t="shared" si="1"/>
        <v>28.985507246376812</v>
      </c>
    </row>
    <row r="36" spans="2:6" x14ac:dyDescent="0.25">
      <c r="B36" t="s">
        <v>22</v>
      </c>
      <c r="C36" s="13">
        <f>(VLOOKUP(B36,'Weapon Data'!A$2:C$33,2,0)+VLOOKUP(C$4,'Enchantment Data'!A$2:B$25,2,0))*(1+VLOOKUP(F$4,'Weapon Data'!G$12:H$14,2,0))*(1+VLOOKUP(D$4,'Effect Data'!A$2:B$6,2,0))</f>
        <v>5</v>
      </c>
      <c r="D36" s="13">
        <f>(C36*(1-MEDIAN(D$12-C36/E$12,D$12*0.2,20)/25))*(1-VLOOKUP(G$8,'Effect Data'!A$9:B$13,2,0)/25)*(1-F$8/25)*VLOOKUP(F$4,'Weapon Data'!G$12:I$14,3,0)</f>
        <v>1.25</v>
      </c>
      <c r="E36" s="15">
        <f t="shared" si="0"/>
        <v>16</v>
      </c>
      <c r="F36" s="8">
        <f t="shared" si="1"/>
        <v>16</v>
      </c>
    </row>
    <row r="37" spans="2:6" x14ac:dyDescent="0.25">
      <c r="B37" t="s">
        <v>23</v>
      </c>
      <c r="C37" s="13">
        <f>(VLOOKUP(B37,'Weapon Data'!A$2:C$33,2,0)+VLOOKUP(C$4,'Enchantment Data'!A$2:B$25,2,0))*(1+VLOOKUP(F$4,'Weapon Data'!G$12:H$14,2,0))*(1+VLOOKUP(D$4,'Effect Data'!A$2:B$6,2,0))</f>
        <v>6</v>
      </c>
      <c r="D37" s="13">
        <f>(C37*(1-MEDIAN(D$12-C37/E$12,D$12*0.2,20)/25))*(1-VLOOKUP(G$8,'Effect Data'!A$9:B$13,2,0)/25)*(1-F$8/25)*VLOOKUP(F$4,'Weapon Data'!G$12:I$14,3,0)</f>
        <v>1.56</v>
      </c>
      <c r="E37">
        <f t="shared" si="0"/>
        <v>13</v>
      </c>
      <c r="F37" s="8">
        <f t="shared" si="1"/>
        <v>12.820512820512819</v>
      </c>
    </row>
    <row r="38" spans="2:6" x14ac:dyDescent="0.25">
      <c r="B38" t="s">
        <v>38</v>
      </c>
      <c r="C38" s="13">
        <f>(VLOOKUP(B38,'Weapon Data'!A$2:C$33,2,0)+VLOOKUP(C$4,'Enchantment Data'!A$2:B$25,2,0))*(1+VLOOKUP(F$4,'Weapon Data'!G$12:H$14,2,0))*(1+VLOOKUP(D$4,'Effect Data'!A$2:B$6,2,0))</f>
        <v>2</v>
      </c>
      <c r="D38" s="13">
        <f>(C38*(1-MEDIAN(D$12-C38/E$12,D$12*0.2,20)/25))*(1-VLOOKUP(G$8,'Effect Data'!A$9:B$13,2,0)/25)*(1-F$8/25)*VLOOKUP(F$4,'Weapon Data'!G$12:I$14,3,0)</f>
        <v>0.43999999999999995</v>
      </c>
      <c r="E38">
        <f t="shared" si="0"/>
        <v>46</v>
      </c>
      <c r="F38" s="8">
        <f t="shared" si="1"/>
        <v>45.45454545454546</v>
      </c>
    </row>
    <row r="39" spans="2:6" x14ac:dyDescent="0.25">
      <c r="B39" t="s">
        <v>39</v>
      </c>
      <c r="C39" s="13">
        <f>(VLOOKUP(B39,'Weapon Data'!A$2:C$33,2,0)+VLOOKUP(C$4,'Enchantment Data'!A$2:B$25,2,0))*(1+VLOOKUP(F$4,'Weapon Data'!G$12:H$14,2,0))*(1+VLOOKUP(D$4,'Effect Data'!A$2:B$6,2,0))</f>
        <v>2</v>
      </c>
      <c r="D39" s="13">
        <f>(C39*(1-MEDIAN(D$12-C39/E$12,D$12*0.2,20)/25))*(1-VLOOKUP(G$8,'Effect Data'!A$9:B$13,2,0)/25)*(1-F$8/25)*VLOOKUP(F$4,'Weapon Data'!G$12:I$14,3,0)</f>
        <v>0.43999999999999995</v>
      </c>
      <c r="E39" s="14">
        <f t="shared" si="0"/>
        <v>46</v>
      </c>
      <c r="F39" s="8">
        <f t="shared" si="1"/>
        <v>45.45454545454546</v>
      </c>
    </row>
    <row r="40" spans="2:6" x14ac:dyDescent="0.25">
      <c r="B40" t="s">
        <v>40</v>
      </c>
      <c r="C40" s="13">
        <f>(VLOOKUP(B40,'Weapon Data'!A$2:C$33,2,0)+VLOOKUP(C$4,'Enchantment Data'!A$2:B$25,2,0))*(1+VLOOKUP(F$4,'Weapon Data'!G$12:H$14,2,0))*(1+VLOOKUP(D$4,'Effect Data'!A$2:B$6,2,0))</f>
        <v>3</v>
      </c>
      <c r="D40" s="13">
        <f>(C40*(1-MEDIAN(D$12-C40/E$12,D$12*0.2,20)/25))*(1-VLOOKUP(G$8,'Effect Data'!A$9:B$13,2,0)/25)*(1-F$8/25)*VLOOKUP(F$4,'Weapon Data'!G$12:I$14,3,0)</f>
        <v>0.69</v>
      </c>
      <c r="E40">
        <f t="shared" si="0"/>
        <v>29</v>
      </c>
      <c r="F40" s="8">
        <f t="shared" si="1"/>
        <v>28.985507246376812</v>
      </c>
    </row>
    <row r="41" spans="2:6" x14ac:dyDescent="0.25">
      <c r="B41" t="s">
        <v>41</v>
      </c>
      <c r="C41" s="13">
        <f>(VLOOKUP(B41,'Weapon Data'!A$2:C$33,2,0)+VLOOKUP(C$4,'Enchantment Data'!A$2:B$25,2,0))*(1+VLOOKUP(F$4,'Weapon Data'!G$12:H$14,2,0))*(1+VLOOKUP(D$4,'Effect Data'!A$2:B$6,2,0))</f>
        <v>2</v>
      </c>
      <c r="D41" s="13">
        <f>(C41*(1-MEDIAN(D$12-C41/E$12,D$12*0.2,20)/25))*(1-VLOOKUP(G$8,'Effect Data'!A$9:B$13,2,0)/25)*(1-F$8/25)*VLOOKUP(F$4,'Weapon Data'!G$12:I$14,3,0)</f>
        <v>0.43999999999999995</v>
      </c>
      <c r="E41">
        <f t="shared" si="0"/>
        <v>46</v>
      </c>
      <c r="F41" s="8">
        <f t="shared" si="1"/>
        <v>45.45454545454546</v>
      </c>
    </row>
    <row r="42" spans="2:6" x14ac:dyDescent="0.25">
      <c r="B42" t="s">
        <v>42</v>
      </c>
      <c r="C42" s="13">
        <f>(VLOOKUP(B42,'Weapon Data'!A$2:C$33,2,0)+VLOOKUP(C$4,'Enchantment Data'!A$2:B$25,2,0))*(1+VLOOKUP(F$4,'Weapon Data'!G$12:H$14,2,0))*(1+VLOOKUP(D$4,'Effect Data'!A$2:B$6,2,0))</f>
        <v>3</v>
      </c>
      <c r="D42" s="13">
        <f>(C42*(1-MEDIAN(D$12-C42/E$12,D$12*0.2,20)/25))*(1-VLOOKUP(G$8,'Effect Data'!A$9:B$13,2,0)/25)*(1-F$8/25)*VLOOKUP(F$4,'Weapon Data'!G$12:I$14,3,0)</f>
        <v>0.69</v>
      </c>
      <c r="E42" s="15">
        <f t="shared" si="0"/>
        <v>29</v>
      </c>
      <c r="F42" s="8">
        <f t="shared" si="1"/>
        <v>28.985507246376812</v>
      </c>
    </row>
    <row r="43" spans="2:6" x14ac:dyDescent="0.25">
      <c r="B43" t="s">
        <v>43</v>
      </c>
      <c r="C43" s="13">
        <f>(VLOOKUP(B43,'Weapon Data'!A$2:C$33,2,0)+VLOOKUP(C$4,'Enchantment Data'!A$2:B$25,2,0))*(1+VLOOKUP(F$4,'Weapon Data'!G$12:H$14,2,0))*(1+VLOOKUP(D$4,'Effect Data'!A$2:B$6,2,0))</f>
        <v>4</v>
      </c>
      <c r="D43" s="13">
        <f>(C43*(1-MEDIAN(D$12-C43/E$12,D$12*0.2,20)/25))*(1-VLOOKUP(G$8,'Effect Data'!A$9:B$13,2,0)/25)*(1-F$8/25)*VLOOKUP(F$4,'Weapon Data'!G$12:I$14,3,0)</f>
        <v>0.96</v>
      </c>
      <c r="E43">
        <f t="shared" si="0"/>
        <v>21</v>
      </c>
      <c r="F43" s="8">
        <f t="shared" si="1"/>
        <v>20.833333333333336</v>
      </c>
    </row>
    <row r="44" spans="2:6" x14ac:dyDescent="0.25">
      <c r="B44" t="s">
        <v>44</v>
      </c>
      <c r="C44" s="13">
        <f>(VLOOKUP(B44,'Weapon Data'!A$2:C$33,2,0)+VLOOKUP(C$4,'Enchantment Data'!A$2:B$25,2,0))*(1+VLOOKUP(F$4,'Weapon Data'!G$12:H$14,2,0))*(1+VLOOKUP(D$4,'Effect Data'!A$2:B$6,2,0))</f>
        <v>2</v>
      </c>
      <c r="D44" s="13">
        <f>(C44*(1-MEDIAN(D$12-C44/E$12,D$12*0.2,20)/25))*(1-VLOOKUP(G$8,'Effect Data'!A$9:B$13,2,0)/25)*(1-F$8/25)*VLOOKUP(F$4,'Weapon Data'!G$12:I$14,3,0)</f>
        <v>0.43999999999999995</v>
      </c>
      <c r="E44">
        <f t="shared" si="0"/>
        <v>46</v>
      </c>
      <c r="F44" s="8">
        <f t="shared" si="1"/>
        <v>45.45454545454546</v>
      </c>
    </row>
    <row r="45" spans="2:6" x14ac:dyDescent="0.25">
      <c r="B45" t="s">
        <v>45</v>
      </c>
      <c r="C45" s="13">
        <f>(VLOOKUP(B45,'Weapon Data'!A$2:C$33,2,0)+VLOOKUP(C$4,'Enchantment Data'!A$2:B$25,2,0))*(1+VLOOKUP(F$4,'Weapon Data'!G$12:H$14,2,0))*(1+VLOOKUP(D$4,'Effect Data'!A$2:B$6,2,0))</f>
        <v>2</v>
      </c>
      <c r="D45" s="13">
        <f>(C45*(1-MEDIAN(D$12-C45/E$12,D$12*0.2,20)/25))*(1-VLOOKUP(G$8,'Effect Data'!A$9:B$13,2,0)/25)*(1-F$8/25)*VLOOKUP(F$4,'Weapon Data'!G$12:I$14,3,0)</f>
        <v>0.43999999999999995</v>
      </c>
      <c r="E45" s="14">
        <f t="shared" si="0"/>
        <v>46</v>
      </c>
      <c r="F45" s="8">
        <f t="shared" si="1"/>
        <v>45.45454545454546</v>
      </c>
    </row>
    <row r="46" spans="2:6" x14ac:dyDescent="0.25">
      <c r="B46" t="s">
        <v>46</v>
      </c>
      <c r="C46" s="13">
        <f>(VLOOKUP(B46,'Weapon Data'!A$2:C$33,2,0)+VLOOKUP(C$4,'Enchantment Data'!A$2:B$25,2,0))*(1+VLOOKUP(F$4,'Weapon Data'!G$12:H$14,2,0))*(1+VLOOKUP(D$4,'Effect Data'!A$2:B$6,2,0))</f>
        <v>3</v>
      </c>
      <c r="D46" s="13">
        <f>(C46*(1-MEDIAN(D$12-C46/E$12,D$12*0.2,20)/25))*(1-VLOOKUP(G$8,'Effect Data'!A$9:B$13,2,0)/25)*(1-F$8/25)*VLOOKUP(F$4,'Weapon Data'!G$12:I$14,3,0)</f>
        <v>0.69</v>
      </c>
      <c r="E46">
        <f t="shared" si="0"/>
        <v>29</v>
      </c>
      <c r="F46" s="8">
        <f t="shared" si="1"/>
        <v>28.985507246376812</v>
      </c>
    </row>
    <row r="47" spans="2:6" x14ac:dyDescent="0.25">
      <c r="B47" t="s">
        <v>47</v>
      </c>
      <c r="C47" s="13">
        <f>(VLOOKUP(B47,'Weapon Data'!A$2:C$33,2,0)+VLOOKUP(C$4,'Enchantment Data'!A$2:B$25,2,0))*(1+VLOOKUP(F$4,'Weapon Data'!G$12:H$14,2,0))*(1+VLOOKUP(D$4,'Effect Data'!A$2:B$6,2,0))</f>
        <v>2</v>
      </c>
      <c r="D47" s="13">
        <f>(C47*(1-MEDIAN(D$12-C47/E$12,D$12*0.2,20)/25))*(1-VLOOKUP(G$8,'Effect Data'!A$9:B$13,2,0)/25)*(1-F$8/25)*VLOOKUP(F$4,'Weapon Data'!G$12:I$14,3,0)</f>
        <v>0.43999999999999995</v>
      </c>
      <c r="E47">
        <f t="shared" si="0"/>
        <v>46</v>
      </c>
      <c r="F47" s="8">
        <f t="shared" si="1"/>
        <v>45.45454545454546</v>
      </c>
    </row>
    <row r="48" spans="2:6" x14ac:dyDescent="0.25">
      <c r="B48" t="s">
        <v>48</v>
      </c>
      <c r="C48" s="13">
        <f>(VLOOKUP(B48,'Weapon Data'!A$2:C$33,2,0)+VLOOKUP(C$4,'Enchantment Data'!A$2:B$25,2,0))*(1+VLOOKUP(F$4,'Weapon Data'!G$12:H$14,2,0))*(1+VLOOKUP(D$4,'Effect Data'!A$2:B$6,2,0))</f>
        <v>4</v>
      </c>
      <c r="D48" s="13">
        <f>(C48*(1-MEDIAN(D$12-C48/E$12,D$12*0.2,20)/25))*(1-VLOOKUP(G$8,'Effect Data'!A$9:B$13,2,0)/25)*(1-F$8/25)*VLOOKUP(F$4,'Weapon Data'!G$12:I$14,3,0)</f>
        <v>0.96</v>
      </c>
      <c r="E48" s="15">
        <f t="shared" si="0"/>
        <v>21</v>
      </c>
      <c r="F48" s="8">
        <f t="shared" si="1"/>
        <v>20.833333333333336</v>
      </c>
    </row>
    <row r="49" spans="2:6" x14ac:dyDescent="0.25">
      <c r="B49" t="s">
        <v>49</v>
      </c>
      <c r="C49" s="13">
        <f>(VLOOKUP(B49,'Weapon Data'!A$2:C$33,2,0)+VLOOKUP(C$4,'Enchantment Data'!A$2:B$25,2,0))*(1+VLOOKUP(F$4,'Weapon Data'!G$12:H$14,2,0))*(1+VLOOKUP(D$4,'Effect Data'!A$2:B$6,2,0))</f>
        <v>5</v>
      </c>
      <c r="D49" s="13">
        <f>(C49*(1-MEDIAN(D$12-C49/E$12,D$12*0.2,20)/25))*(1-VLOOKUP(G$8,'Effect Data'!A$9:B$13,2,0)/25)*(1-F$8/25)*VLOOKUP(F$4,'Weapon Data'!G$12:I$14,3,0)</f>
        <v>1.25</v>
      </c>
      <c r="E49">
        <f t="shared" si="0"/>
        <v>16</v>
      </c>
      <c r="F49" s="8">
        <f t="shared" si="1"/>
        <v>16</v>
      </c>
    </row>
  </sheetData>
  <mergeCells count="3">
    <mergeCell ref="B2:F2"/>
    <mergeCell ref="B10:G10"/>
    <mergeCell ref="B6:G6"/>
  </mergeCells>
  <dataValidations count="1">
    <dataValidation type="list" allowBlank="1" showInputMessage="1" showErrorMessage="1" sqref="J15" xr:uid="{1C14C025-FF78-48D2-8E99-31F021617128}">
      <formula1>$B$5:$B$11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560DCDA-E24F-4365-BA75-B6D5C958A71B}">
          <x14:formula1>
            <xm:f>'Weapon Data'!$A$2:$A$33</xm:f>
          </x14:formula1>
          <xm:sqref>B4</xm:sqref>
        </x14:dataValidation>
        <x14:dataValidation type="list" allowBlank="1" showInputMessage="1" showErrorMessage="1" xr:uid="{44DF8904-6ED4-4432-9C4A-68E18C50045F}">
          <x14:formula1>
            <xm:f>'Enchantment Data'!$A$2:$A$25</xm:f>
          </x14:formula1>
          <xm:sqref>C4</xm:sqref>
        </x14:dataValidation>
        <x14:dataValidation type="list" allowBlank="1" showInputMessage="1" showErrorMessage="1" xr:uid="{A88FC233-5949-4F66-81B8-1075A534AA52}">
          <x14:formula1>
            <xm:f>'Effect Data'!$A$2:$A$6</xm:f>
          </x14:formula1>
          <xm:sqref>D4</xm:sqref>
        </x14:dataValidation>
        <x14:dataValidation type="list" allowBlank="1" showInputMessage="1" showErrorMessage="1" xr:uid="{68A1AD6F-657A-4ED5-9ADA-2963180E404E}">
          <x14:formula1>
            <xm:f>'Effect Data'!$E$2:$E$7</xm:f>
          </x14:formula1>
          <xm:sqref>E4</xm:sqref>
        </x14:dataValidation>
        <x14:dataValidation type="list" allowBlank="1" showInputMessage="1" showErrorMessage="1" xr:uid="{DE3DEECF-91D1-4228-A1BD-3BF6ECB57BD6}">
          <x14:formula1>
            <xm:f>'Armor Data'!$A$2:$A$8</xm:f>
          </x14:formula1>
          <xm:sqref>B8</xm:sqref>
        </x14:dataValidation>
        <x14:dataValidation type="list" allowBlank="1" showInputMessage="1" showErrorMessage="1" xr:uid="{0544CCE0-8B69-4359-B69B-D54B29908D9C}">
          <x14:formula1>
            <xm:f>'Armor Data'!$A$9:$A$15</xm:f>
          </x14:formula1>
          <xm:sqref>C8</xm:sqref>
        </x14:dataValidation>
        <x14:dataValidation type="list" allowBlank="1" showInputMessage="1" showErrorMessage="1" xr:uid="{A84564BC-1F09-4A6F-8ED8-027FAA9153D2}">
          <x14:formula1>
            <xm:f>'Armor Data'!$A$16:$A$22</xm:f>
          </x14:formula1>
          <xm:sqref>D8</xm:sqref>
        </x14:dataValidation>
        <x14:dataValidation type="list" allowBlank="1" showInputMessage="1" showErrorMessage="1" xr:uid="{47640C36-2D1F-4F08-8E1A-17B411C7E173}">
          <x14:formula1>
            <xm:f>'Armor Data'!$A$23:$A$30</xm:f>
          </x14:formula1>
          <xm:sqref>E8</xm:sqref>
        </x14:dataValidation>
        <x14:dataValidation type="list" allowBlank="1" showInputMessage="1" showErrorMessage="1" xr:uid="{CC6A7C97-5545-440C-B523-8724C4AD593C}">
          <x14:formula1>
            <xm:f>'Weapon Data'!$G$12:$G$14</xm:f>
          </x14:formula1>
          <xm:sqref>F4</xm:sqref>
        </x14:dataValidation>
        <x14:dataValidation type="list" allowBlank="1" showInputMessage="1" showErrorMessage="1" xr:uid="{F07BB43D-695D-4DA7-B549-4ADFF3BD04BC}">
          <x14:formula1>
            <xm:f>'Effect Data'!$A$9:$A$13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462F-984A-4C65-8C7D-EF33567EBAF6}">
  <dimension ref="A1:M33"/>
  <sheetViews>
    <sheetView workbookViewId="0">
      <selection activeCell="H20" sqref="H20"/>
    </sheetView>
  </sheetViews>
  <sheetFormatPr defaultRowHeight="15" x14ac:dyDescent="0.25"/>
  <cols>
    <col min="1" max="1" width="23.7109375" customWidth="1"/>
    <col min="2" max="2" width="20.42578125" bestFit="1" customWidth="1"/>
    <col min="3" max="3" width="25.42578125" bestFit="1" customWidth="1"/>
    <col min="4" max="4" width="17.42578125" customWidth="1"/>
    <col min="7" max="7" width="18.28515625" bestFit="1" customWidth="1"/>
    <col min="8" max="8" width="20.42578125" bestFit="1" customWidth="1"/>
    <col min="9" max="9" width="15.42578125" customWidth="1"/>
    <col min="10" max="10" width="9.7109375" bestFit="1" customWidth="1"/>
    <col min="11" max="11" width="20.42578125" bestFit="1" customWidth="1"/>
    <col min="12" max="12" width="25.42578125" bestFit="1" customWidth="1"/>
    <col min="13" max="13" width="10.7109375" customWidth="1"/>
  </cols>
  <sheetData>
    <row r="1" spans="1:13" ht="21" x14ac:dyDescent="0.35">
      <c r="A1" s="2" t="s">
        <v>8</v>
      </c>
      <c r="B1" s="2" t="s">
        <v>9</v>
      </c>
      <c r="C1" s="2" t="s">
        <v>10</v>
      </c>
      <c r="D1" s="2" t="s">
        <v>0</v>
      </c>
      <c r="G1" s="3" t="s">
        <v>24</v>
      </c>
      <c r="H1" s="3" t="s">
        <v>9</v>
      </c>
      <c r="J1" s="5" t="s">
        <v>25</v>
      </c>
      <c r="K1" s="5" t="s">
        <v>9</v>
      </c>
      <c r="L1" s="4"/>
      <c r="M1" s="4"/>
    </row>
    <row r="2" spans="1:13" x14ac:dyDescent="0.25">
      <c r="A2" t="s">
        <v>1</v>
      </c>
      <c r="B2">
        <f>H$2</f>
        <v>2</v>
      </c>
      <c r="C2">
        <v>2.5</v>
      </c>
      <c r="D2">
        <v>2.5</v>
      </c>
      <c r="G2" t="s">
        <v>1</v>
      </c>
      <c r="H2">
        <v>2</v>
      </c>
      <c r="J2" t="s">
        <v>26</v>
      </c>
      <c r="K2">
        <v>0</v>
      </c>
    </row>
    <row r="3" spans="1:13" x14ac:dyDescent="0.25">
      <c r="A3" t="s">
        <v>17</v>
      </c>
      <c r="B3">
        <f>H8</f>
        <v>7</v>
      </c>
      <c r="C3">
        <v>2</v>
      </c>
      <c r="D3">
        <v>3.5</v>
      </c>
      <c r="G3" t="s">
        <v>32</v>
      </c>
      <c r="H3">
        <f>H2+2</f>
        <v>4</v>
      </c>
      <c r="J3" t="s">
        <v>27</v>
      </c>
      <c r="K3">
        <v>0</v>
      </c>
    </row>
    <row r="4" spans="1:13" x14ac:dyDescent="0.25">
      <c r="A4" t="s">
        <v>2</v>
      </c>
      <c r="B4">
        <f>H$3+K2</f>
        <v>4</v>
      </c>
      <c r="C4">
        <v>3</v>
      </c>
      <c r="D4">
        <v>3</v>
      </c>
      <c r="G4" t="s">
        <v>33</v>
      </c>
      <c r="H4">
        <f>H2+3</f>
        <v>5</v>
      </c>
      <c r="J4" t="s">
        <v>28</v>
      </c>
      <c r="K4">
        <v>1</v>
      </c>
    </row>
    <row r="5" spans="1:13" x14ac:dyDescent="0.25">
      <c r="A5" t="s">
        <v>3</v>
      </c>
      <c r="B5">
        <f t="shared" ref="B5:B9" si="0">H$3+K3</f>
        <v>4</v>
      </c>
      <c r="C5">
        <v>3</v>
      </c>
      <c r="D5">
        <v>3</v>
      </c>
      <c r="G5" t="s">
        <v>34</v>
      </c>
      <c r="H5">
        <f>H2+1</f>
        <v>3</v>
      </c>
      <c r="J5" t="s">
        <v>29</v>
      </c>
      <c r="K5">
        <v>0</v>
      </c>
    </row>
    <row r="6" spans="1:13" x14ac:dyDescent="0.25">
      <c r="A6" t="s">
        <v>4</v>
      </c>
      <c r="B6">
        <f t="shared" si="0"/>
        <v>5</v>
      </c>
      <c r="C6">
        <v>3</v>
      </c>
      <c r="D6">
        <v>3</v>
      </c>
      <c r="G6" t="s">
        <v>35</v>
      </c>
      <c r="H6" t="s">
        <v>37</v>
      </c>
      <c r="J6" t="s">
        <v>30</v>
      </c>
      <c r="K6">
        <v>2</v>
      </c>
    </row>
    <row r="7" spans="1:13" x14ac:dyDescent="0.25">
      <c r="A7" t="s">
        <v>5</v>
      </c>
      <c r="B7">
        <f t="shared" si="0"/>
        <v>4</v>
      </c>
      <c r="C7">
        <v>3</v>
      </c>
      <c r="D7">
        <v>3</v>
      </c>
      <c r="G7" t="s">
        <v>36</v>
      </c>
      <c r="H7">
        <f>H2</f>
        <v>2</v>
      </c>
      <c r="J7" t="s">
        <v>31</v>
      </c>
      <c r="K7">
        <v>3</v>
      </c>
    </row>
    <row r="8" spans="1:13" x14ac:dyDescent="0.25">
      <c r="A8" t="s">
        <v>6</v>
      </c>
      <c r="B8">
        <f t="shared" si="0"/>
        <v>6</v>
      </c>
      <c r="C8">
        <v>3</v>
      </c>
      <c r="D8">
        <v>3</v>
      </c>
      <c r="G8" t="s">
        <v>17</v>
      </c>
      <c r="H8">
        <f>H2+5</f>
        <v>7</v>
      </c>
    </row>
    <row r="9" spans="1:13" x14ac:dyDescent="0.25">
      <c r="A9" t="s">
        <v>7</v>
      </c>
      <c r="B9">
        <f t="shared" si="0"/>
        <v>7</v>
      </c>
      <c r="C9">
        <v>3</v>
      </c>
      <c r="D9">
        <v>3</v>
      </c>
    </row>
    <row r="10" spans="1:13" x14ac:dyDescent="0.25">
      <c r="A10" t="s">
        <v>11</v>
      </c>
      <c r="B10">
        <f>H$4+K2</f>
        <v>5</v>
      </c>
      <c r="C10">
        <v>2</v>
      </c>
      <c r="D10">
        <v>2.5</v>
      </c>
    </row>
    <row r="11" spans="1:13" ht="21" x14ac:dyDescent="0.35">
      <c r="A11" t="s">
        <v>12</v>
      </c>
      <c r="B11">
        <f t="shared" ref="B11:B15" si="1">H$4+K3</f>
        <v>5</v>
      </c>
      <c r="C11">
        <v>2</v>
      </c>
      <c r="D11">
        <v>2.5</v>
      </c>
      <c r="G11" s="9" t="s">
        <v>131</v>
      </c>
      <c r="H11" s="9" t="s">
        <v>144</v>
      </c>
      <c r="I11" s="9" t="s">
        <v>149</v>
      </c>
    </row>
    <row r="12" spans="1:13" x14ac:dyDescent="0.25">
      <c r="A12" t="s">
        <v>13</v>
      </c>
      <c r="B12">
        <f t="shared" si="1"/>
        <v>6</v>
      </c>
      <c r="C12">
        <v>2</v>
      </c>
      <c r="D12">
        <v>2.5</v>
      </c>
      <c r="G12" t="s">
        <v>132</v>
      </c>
      <c r="H12" s="6">
        <v>0</v>
      </c>
      <c r="I12">
        <v>1</v>
      </c>
    </row>
    <row r="13" spans="1:13" x14ac:dyDescent="0.25">
      <c r="A13" t="s">
        <v>14</v>
      </c>
      <c r="B13">
        <f t="shared" si="1"/>
        <v>5</v>
      </c>
      <c r="C13">
        <v>2</v>
      </c>
      <c r="D13">
        <v>2.5</v>
      </c>
      <c r="G13" t="s">
        <v>133</v>
      </c>
      <c r="H13" s="6">
        <v>0.25</v>
      </c>
      <c r="I13">
        <v>1</v>
      </c>
    </row>
    <row r="14" spans="1:13" x14ac:dyDescent="0.25">
      <c r="A14" t="s">
        <v>15</v>
      </c>
      <c r="B14">
        <f t="shared" si="1"/>
        <v>7</v>
      </c>
      <c r="C14">
        <v>2</v>
      </c>
      <c r="D14">
        <v>2.5</v>
      </c>
      <c r="G14" t="s">
        <v>143</v>
      </c>
      <c r="H14" s="6">
        <v>0.5</v>
      </c>
      <c r="I14">
        <v>0.5</v>
      </c>
    </row>
    <row r="15" spans="1:13" x14ac:dyDescent="0.25">
      <c r="A15" t="s">
        <v>16</v>
      </c>
      <c r="B15">
        <f t="shared" si="1"/>
        <v>8</v>
      </c>
      <c r="C15">
        <v>2</v>
      </c>
      <c r="D15">
        <v>2.5</v>
      </c>
    </row>
    <row r="16" spans="1:13" x14ac:dyDescent="0.25">
      <c r="A16" t="s">
        <v>18</v>
      </c>
      <c r="B16">
        <f>H$5+K2</f>
        <v>3</v>
      </c>
      <c r="C16">
        <v>2</v>
      </c>
      <c r="D16">
        <v>2.5</v>
      </c>
    </row>
    <row r="17" spans="1:4" x14ac:dyDescent="0.25">
      <c r="A17" t="s">
        <v>19</v>
      </c>
      <c r="B17">
        <f t="shared" ref="B17:B21" si="2">H$5+K3</f>
        <v>3</v>
      </c>
      <c r="C17">
        <v>2</v>
      </c>
      <c r="D17">
        <v>2.5</v>
      </c>
    </row>
    <row r="18" spans="1:4" x14ac:dyDescent="0.25">
      <c r="A18" t="s">
        <v>20</v>
      </c>
      <c r="B18">
        <f t="shared" si="2"/>
        <v>4</v>
      </c>
      <c r="C18">
        <v>2</v>
      </c>
      <c r="D18">
        <v>2.5</v>
      </c>
    </row>
    <row r="19" spans="1:4" x14ac:dyDescent="0.25">
      <c r="A19" t="s">
        <v>21</v>
      </c>
      <c r="B19">
        <f t="shared" si="2"/>
        <v>3</v>
      </c>
      <c r="C19">
        <v>2</v>
      </c>
      <c r="D19">
        <v>2.5</v>
      </c>
    </row>
    <row r="20" spans="1:4" x14ac:dyDescent="0.25">
      <c r="A20" t="s">
        <v>22</v>
      </c>
      <c r="B20">
        <f t="shared" si="2"/>
        <v>5</v>
      </c>
      <c r="C20">
        <v>2</v>
      </c>
      <c r="D20">
        <v>2.5</v>
      </c>
    </row>
    <row r="21" spans="1:4" x14ac:dyDescent="0.25">
      <c r="A21" t="s">
        <v>23</v>
      </c>
      <c r="B21">
        <f t="shared" si="2"/>
        <v>6</v>
      </c>
      <c r="C21">
        <v>2</v>
      </c>
      <c r="D21">
        <v>2.5</v>
      </c>
    </row>
    <row r="22" spans="1:4" x14ac:dyDescent="0.25">
      <c r="A22" t="s">
        <v>38</v>
      </c>
      <c r="B22">
        <f>H2</f>
        <v>2</v>
      </c>
      <c r="C22">
        <v>2</v>
      </c>
      <c r="D22">
        <v>3.5</v>
      </c>
    </row>
    <row r="23" spans="1:4" x14ac:dyDescent="0.25">
      <c r="A23" t="s">
        <v>39</v>
      </c>
      <c r="B23">
        <f>H2</f>
        <v>2</v>
      </c>
      <c r="C23">
        <v>2.5</v>
      </c>
      <c r="D23">
        <v>3.5</v>
      </c>
    </row>
    <row r="24" spans="1:4" x14ac:dyDescent="0.25">
      <c r="A24" t="s">
        <v>40</v>
      </c>
      <c r="B24">
        <f>H2+1</f>
        <v>3</v>
      </c>
      <c r="C24">
        <v>3</v>
      </c>
      <c r="D24">
        <v>3.5</v>
      </c>
    </row>
    <row r="25" spans="1:4" x14ac:dyDescent="0.25">
      <c r="A25" t="s">
        <v>41</v>
      </c>
      <c r="B25">
        <f>H2</f>
        <v>2</v>
      </c>
      <c r="C25">
        <v>3.5</v>
      </c>
      <c r="D25">
        <v>3.5</v>
      </c>
    </row>
    <row r="26" spans="1:4" x14ac:dyDescent="0.25">
      <c r="A26" t="s">
        <v>42</v>
      </c>
      <c r="B26">
        <f>H2+1</f>
        <v>3</v>
      </c>
      <c r="C26">
        <v>3.5</v>
      </c>
      <c r="D26">
        <v>3.5</v>
      </c>
    </row>
    <row r="27" spans="1:4" x14ac:dyDescent="0.25">
      <c r="A27" t="s">
        <v>43</v>
      </c>
      <c r="B27">
        <f>H2+2</f>
        <v>4</v>
      </c>
      <c r="C27">
        <v>3.5</v>
      </c>
      <c r="D27">
        <v>3.5</v>
      </c>
    </row>
    <row r="28" spans="1:4" x14ac:dyDescent="0.25">
      <c r="A28" t="s">
        <v>44</v>
      </c>
      <c r="B28">
        <f>H$7+K2</f>
        <v>2</v>
      </c>
      <c r="C28">
        <v>2</v>
      </c>
      <c r="D28">
        <v>2.5</v>
      </c>
    </row>
    <row r="29" spans="1:4" x14ac:dyDescent="0.25">
      <c r="A29" t="s">
        <v>45</v>
      </c>
      <c r="B29">
        <f t="shared" ref="B29:B33" si="3">H$7+K3</f>
        <v>2</v>
      </c>
      <c r="C29">
        <v>2</v>
      </c>
      <c r="D29">
        <v>2.5</v>
      </c>
    </row>
    <row r="30" spans="1:4" x14ac:dyDescent="0.25">
      <c r="A30" t="s">
        <v>46</v>
      </c>
      <c r="B30">
        <f t="shared" si="3"/>
        <v>3</v>
      </c>
      <c r="C30">
        <v>2</v>
      </c>
      <c r="D30">
        <v>2.5</v>
      </c>
    </row>
    <row r="31" spans="1:4" x14ac:dyDescent="0.25">
      <c r="A31" t="s">
        <v>47</v>
      </c>
      <c r="B31">
        <f t="shared" si="3"/>
        <v>2</v>
      </c>
      <c r="C31">
        <v>2</v>
      </c>
      <c r="D31">
        <v>2.5</v>
      </c>
    </row>
    <row r="32" spans="1:4" x14ac:dyDescent="0.25">
      <c r="A32" t="s">
        <v>48</v>
      </c>
      <c r="B32">
        <f t="shared" si="3"/>
        <v>4</v>
      </c>
      <c r="C32">
        <v>2</v>
      </c>
      <c r="D32">
        <v>2.5</v>
      </c>
    </row>
    <row r="33" spans="1:4" x14ac:dyDescent="0.25">
      <c r="A33" t="s">
        <v>49</v>
      </c>
      <c r="B33">
        <f t="shared" si="3"/>
        <v>5</v>
      </c>
      <c r="C33">
        <v>2</v>
      </c>
      <c r="D33">
        <v>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0591-FF4D-4C0C-83FB-6A4DF7BDEA73}">
  <dimension ref="A1:B25"/>
  <sheetViews>
    <sheetView workbookViewId="0">
      <selection activeCell="B20" sqref="B20"/>
    </sheetView>
  </sheetViews>
  <sheetFormatPr defaultRowHeight="15" x14ac:dyDescent="0.25"/>
  <cols>
    <col min="1" max="1" width="29.140625" bestFit="1" customWidth="1"/>
    <col min="2" max="2" width="20" bestFit="1" customWidth="1"/>
  </cols>
  <sheetData>
    <row r="1" spans="1:2" ht="21" x14ac:dyDescent="0.35">
      <c r="A1" s="2" t="s">
        <v>74</v>
      </c>
      <c r="B1" s="2" t="s">
        <v>50</v>
      </c>
    </row>
    <row r="2" spans="1:2" x14ac:dyDescent="0.25">
      <c r="A2" t="s">
        <v>1</v>
      </c>
      <c r="B2">
        <v>0</v>
      </c>
    </row>
    <row r="3" spans="1:2" x14ac:dyDescent="0.25">
      <c r="A3" t="s">
        <v>51</v>
      </c>
      <c r="B3">
        <v>1</v>
      </c>
    </row>
    <row r="4" spans="1:2" x14ac:dyDescent="0.25">
      <c r="A4" t="s">
        <v>52</v>
      </c>
      <c r="B4">
        <v>1.5</v>
      </c>
    </row>
    <row r="5" spans="1:2" x14ac:dyDescent="0.25">
      <c r="A5" t="s">
        <v>53</v>
      </c>
      <c r="B5">
        <v>2</v>
      </c>
    </row>
    <row r="6" spans="1:2" x14ac:dyDescent="0.25">
      <c r="A6" t="s">
        <v>54</v>
      </c>
      <c r="B6">
        <v>2.5</v>
      </c>
    </row>
    <row r="7" spans="1:2" x14ac:dyDescent="0.25">
      <c r="A7" t="s">
        <v>55</v>
      </c>
      <c r="B7">
        <v>3</v>
      </c>
    </row>
    <row r="8" spans="1:2" x14ac:dyDescent="0.25">
      <c r="A8" t="s">
        <v>56</v>
      </c>
      <c r="B8">
        <v>2.5</v>
      </c>
    </row>
    <row r="9" spans="1:2" x14ac:dyDescent="0.25">
      <c r="A9" t="s">
        <v>57</v>
      </c>
      <c r="B9">
        <v>5</v>
      </c>
    </row>
    <row r="10" spans="1:2" x14ac:dyDescent="0.25">
      <c r="A10" t="s">
        <v>58</v>
      </c>
      <c r="B10">
        <v>7.5</v>
      </c>
    </row>
    <row r="11" spans="1:2" x14ac:dyDescent="0.25">
      <c r="A11" t="s">
        <v>59</v>
      </c>
      <c r="B11">
        <v>10</v>
      </c>
    </row>
    <row r="12" spans="1:2" x14ac:dyDescent="0.25">
      <c r="A12" t="s">
        <v>60</v>
      </c>
      <c r="B12">
        <v>12.5</v>
      </c>
    </row>
    <row r="13" spans="1:2" x14ac:dyDescent="0.25">
      <c r="A13" t="s">
        <v>61</v>
      </c>
      <c r="B13">
        <v>2.5</v>
      </c>
    </row>
    <row r="14" spans="1:2" x14ac:dyDescent="0.25">
      <c r="A14" t="s">
        <v>62</v>
      </c>
      <c r="B14">
        <v>5</v>
      </c>
    </row>
    <row r="15" spans="1:2" x14ac:dyDescent="0.25">
      <c r="A15" t="s">
        <v>63</v>
      </c>
      <c r="B15">
        <v>7.5</v>
      </c>
    </row>
    <row r="16" spans="1:2" x14ac:dyDescent="0.25">
      <c r="A16" t="s">
        <v>64</v>
      </c>
      <c r="B16">
        <v>10</v>
      </c>
    </row>
    <row r="17" spans="1:2" x14ac:dyDescent="0.25">
      <c r="A17" t="s">
        <v>65</v>
      </c>
      <c r="B17">
        <v>12.5</v>
      </c>
    </row>
    <row r="18" spans="1:2" x14ac:dyDescent="0.25">
      <c r="A18" t="s">
        <v>66</v>
      </c>
      <c r="B18">
        <v>2</v>
      </c>
    </row>
    <row r="19" spans="1:2" x14ac:dyDescent="0.25">
      <c r="A19" t="s">
        <v>67</v>
      </c>
      <c r="B19">
        <v>3</v>
      </c>
    </row>
    <row r="20" spans="1:2" x14ac:dyDescent="0.25">
      <c r="A20" t="s">
        <v>68</v>
      </c>
      <c r="B20">
        <v>4</v>
      </c>
    </row>
    <row r="21" spans="1:2" x14ac:dyDescent="0.25">
      <c r="A21" t="s">
        <v>69</v>
      </c>
      <c r="B21">
        <v>2.5</v>
      </c>
    </row>
    <row r="22" spans="1:2" x14ac:dyDescent="0.25">
      <c r="A22" t="s">
        <v>70</v>
      </c>
      <c r="B22">
        <v>5</v>
      </c>
    </row>
    <row r="23" spans="1:2" x14ac:dyDescent="0.25">
      <c r="A23" t="s">
        <v>71</v>
      </c>
      <c r="B23">
        <v>7.5</v>
      </c>
    </row>
    <row r="24" spans="1:2" x14ac:dyDescent="0.25">
      <c r="A24" t="s">
        <v>72</v>
      </c>
      <c r="B24">
        <v>10</v>
      </c>
    </row>
    <row r="25" spans="1:2" x14ac:dyDescent="0.25">
      <c r="A25" t="s">
        <v>73</v>
      </c>
      <c r="B25">
        <v>12.5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BDC7-19A8-44B5-958A-3DF62D298288}">
  <dimension ref="A1:F13"/>
  <sheetViews>
    <sheetView workbookViewId="0">
      <selection activeCell="B13" sqref="B13"/>
    </sheetView>
  </sheetViews>
  <sheetFormatPr defaultRowHeight="15" x14ac:dyDescent="0.25"/>
  <cols>
    <col min="1" max="1" width="29.140625" bestFit="1" customWidth="1"/>
    <col min="2" max="2" width="20.85546875" customWidth="1"/>
    <col min="5" max="5" width="17.140625" bestFit="1" customWidth="1"/>
    <col min="6" max="6" width="24.5703125" bestFit="1" customWidth="1"/>
  </cols>
  <sheetData>
    <row r="1" spans="1:6" ht="21" x14ac:dyDescent="0.35">
      <c r="A1" s="2" t="s">
        <v>79</v>
      </c>
      <c r="B1" s="2" t="s">
        <v>50</v>
      </c>
      <c r="E1" s="5" t="s">
        <v>82</v>
      </c>
      <c r="F1" s="5" t="s">
        <v>83</v>
      </c>
    </row>
    <row r="2" spans="1:6" x14ac:dyDescent="0.25">
      <c r="A2" t="s">
        <v>1</v>
      </c>
      <c r="B2" s="6">
        <v>0</v>
      </c>
      <c r="E2" t="s">
        <v>1</v>
      </c>
      <c r="F2" s="6">
        <v>0</v>
      </c>
    </row>
    <row r="3" spans="1:6" x14ac:dyDescent="0.25">
      <c r="A3" t="s">
        <v>80</v>
      </c>
      <c r="B3" s="6">
        <v>0.2</v>
      </c>
      <c r="E3" t="s">
        <v>84</v>
      </c>
      <c r="F3" s="6">
        <v>0.1</v>
      </c>
    </row>
    <row r="4" spans="1:6" x14ac:dyDescent="0.25">
      <c r="A4" t="s">
        <v>81</v>
      </c>
      <c r="B4" s="6">
        <v>0.4</v>
      </c>
      <c r="E4" t="s">
        <v>85</v>
      </c>
      <c r="F4" s="6">
        <v>0.2</v>
      </c>
    </row>
    <row r="5" spans="1:6" x14ac:dyDescent="0.25">
      <c r="A5" t="s">
        <v>141</v>
      </c>
      <c r="B5" s="6">
        <v>-0.2</v>
      </c>
      <c r="E5" t="s">
        <v>86</v>
      </c>
      <c r="F5" s="6">
        <v>-0.1</v>
      </c>
    </row>
    <row r="6" spans="1:6" x14ac:dyDescent="0.25">
      <c r="A6" t="s">
        <v>142</v>
      </c>
      <c r="B6" s="6">
        <v>-0.4</v>
      </c>
      <c r="E6" t="s">
        <v>87</v>
      </c>
      <c r="F6" s="6">
        <v>-0.2</v>
      </c>
    </row>
    <row r="7" spans="1:6" x14ac:dyDescent="0.25">
      <c r="E7" t="s">
        <v>140</v>
      </c>
      <c r="F7" s="6">
        <v>-0.3</v>
      </c>
    </row>
    <row r="8" spans="1:6" ht="21" x14ac:dyDescent="0.35">
      <c r="A8" s="10" t="s">
        <v>134</v>
      </c>
      <c r="B8" s="10" t="s">
        <v>135</v>
      </c>
    </row>
    <row r="9" spans="1:6" x14ac:dyDescent="0.25">
      <c r="A9" t="s">
        <v>1</v>
      </c>
      <c r="B9">
        <v>0</v>
      </c>
    </row>
    <row r="10" spans="1:6" x14ac:dyDescent="0.25">
      <c r="A10" t="s">
        <v>136</v>
      </c>
      <c r="B10">
        <v>5</v>
      </c>
    </row>
    <row r="11" spans="1:6" x14ac:dyDescent="0.25">
      <c r="A11" t="s">
        <v>137</v>
      </c>
      <c r="B11">
        <v>10</v>
      </c>
    </row>
    <row r="12" spans="1:6" x14ac:dyDescent="0.25">
      <c r="A12" t="s">
        <v>138</v>
      </c>
      <c r="B12">
        <v>15</v>
      </c>
    </row>
    <row r="13" spans="1:6" x14ac:dyDescent="0.25">
      <c r="A13" t="s">
        <v>139</v>
      </c>
      <c r="B13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64F7-36C0-4047-8786-5E79376E78C0}">
  <dimension ref="A1:D30"/>
  <sheetViews>
    <sheetView workbookViewId="0">
      <selection activeCell="C6" sqref="C6"/>
    </sheetView>
  </sheetViews>
  <sheetFormatPr defaultRowHeight="15" x14ac:dyDescent="0.25"/>
  <cols>
    <col min="1" max="1" width="20.85546875" customWidth="1"/>
    <col min="2" max="2" width="22.28515625" bestFit="1" customWidth="1"/>
    <col min="3" max="3" width="22.42578125" bestFit="1" customWidth="1"/>
    <col min="4" max="4" width="19.85546875" customWidth="1"/>
  </cols>
  <sheetData>
    <row r="1" spans="1:4" ht="21" x14ac:dyDescent="0.35">
      <c r="A1" s="2" t="s">
        <v>89</v>
      </c>
      <c r="B1" s="2" t="s">
        <v>90</v>
      </c>
      <c r="C1" s="2" t="s">
        <v>91</v>
      </c>
    </row>
    <row r="2" spans="1:4" x14ac:dyDescent="0.25">
      <c r="A2" t="s">
        <v>1</v>
      </c>
      <c r="B2">
        <v>0</v>
      </c>
      <c r="C2">
        <v>0</v>
      </c>
      <c r="D2" s="19" t="s">
        <v>118</v>
      </c>
    </row>
    <row r="3" spans="1:4" x14ac:dyDescent="0.25">
      <c r="A3" t="s">
        <v>97</v>
      </c>
      <c r="B3">
        <v>3</v>
      </c>
      <c r="C3">
        <v>0</v>
      </c>
      <c r="D3" s="19"/>
    </row>
    <row r="4" spans="1:4" x14ac:dyDescent="0.25">
      <c r="A4" t="s">
        <v>92</v>
      </c>
      <c r="B4">
        <v>6</v>
      </c>
      <c r="C4">
        <v>0</v>
      </c>
      <c r="D4" s="19"/>
    </row>
    <row r="5" spans="1:4" x14ac:dyDescent="0.25">
      <c r="A5" t="s">
        <v>93</v>
      </c>
      <c r="B5">
        <v>5</v>
      </c>
      <c r="C5">
        <v>0</v>
      </c>
      <c r="D5" s="19"/>
    </row>
    <row r="6" spans="1:4" x14ac:dyDescent="0.25">
      <c r="A6" t="s">
        <v>94</v>
      </c>
      <c r="B6">
        <v>8</v>
      </c>
      <c r="C6">
        <v>2</v>
      </c>
      <c r="D6" s="19"/>
    </row>
    <row r="7" spans="1:4" x14ac:dyDescent="0.25">
      <c r="A7" t="s">
        <v>95</v>
      </c>
      <c r="B7">
        <v>8</v>
      </c>
      <c r="C7">
        <v>3</v>
      </c>
      <c r="D7" s="19"/>
    </row>
    <row r="8" spans="1:4" x14ac:dyDescent="0.25">
      <c r="A8" s="7" t="s">
        <v>96</v>
      </c>
      <c r="B8" s="7">
        <v>5</v>
      </c>
      <c r="C8" s="7">
        <v>0</v>
      </c>
      <c r="D8" s="19"/>
    </row>
    <row r="9" spans="1:4" x14ac:dyDescent="0.25">
      <c r="A9" t="s">
        <v>1</v>
      </c>
      <c r="B9">
        <v>0</v>
      </c>
      <c r="C9">
        <v>0</v>
      </c>
      <c r="D9" s="19" t="s">
        <v>119</v>
      </c>
    </row>
    <row r="10" spans="1:4" x14ac:dyDescent="0.25">
      <c r="A10" t="s">
        <v>98</v>
      </c>
      <c r="B10">
        <v>2</v>
      </c>
      <c r="C10">
        <v>0</v>
      </c>
      <c r="D10" s="19"/>
    </row>
    <row r="11" spans="1:4" x14ac:dyDescent="0.25">
      <c r="A11" t="s">
        <v>99</v>
      </c>
      <c r="B11">
        <v>5</v>
      </c>
      <c r="C11">
        <v>0</v>
      </c>
      <c r="D11" s="19"/>
    </row>
    <row r="12" spans="1:4" x14ac:dyDescent="0.25">
      <c r="A12" t="s">
        <v>100</v>
      </c>
      <c r="B12">
        <v>3</v>
      </c>
      <c r="C12">
        <v>0</v>
      </c>
      <c r="D12" s="19"/>
    </row>
    <row r="13" spans="1:4" x14ac:dyDescent="0.25">
      <c r="A13" t="s">
        <v>101</v>
      </c>
      <c r="B13">
        <v>6</v>
      </c>
      <c r="C13">
        <v>2</v>
      </c>
      <c r="D13" s="19"/>
    </row>
    <row r="14" spans="1:4" x14ac:dyDescent="0.25">
      <c r="A14" t="s">
        <v>102</v>
      </c>
      <c r="B14">
        <v>6</v>
      </c>
      <c r="C14">
        <v>3</v>
      </c>
      <c r="D14" s="19"/>
    </row>
    <row r="15" spans="1:4" x14ac:dyDescent="0.25">
      <c r="A15" s="7" t="s">
        <v>103</v>
      </c>
      <c r="B15" s="7">
        <v>4</v>
      </c>
      <c r="C15" s="7">
        <v>0</v>
      </c>
      <c r="D15" s="19"/>
    </row>
    <row r="16" spans="1:4" x14ac:dyDescent="0.25">
      <c r="A16" t="s">
        <v>1</v>
      </c>
      <c r="B16">
        <v>0</v>
      </c>
      <c r="C16">
        <v>0</v>
      </c>
      <c r="D16" s="19" t="s">
        <v>120</v>
      </c>
    </row>
    <row r="17" spans="1:4" x14ac:dyDescent="0.25">
      <c r="A17" t="s">
        <v>104</v>
      </c>
      <c r="B17">
        <v>1</v>
      </c>
      <c r="C17">
        <v>0</v>
      </c>
      <c r="D17" s="19"/>
    </row>
    <row r="18" spans="1:4" x14ac:dyDescent="0.25">
      <c r="A18" t="s">
        <v>105</v>
      </c>
      <c r="B18">
        <v>2</v>
      </c>
      <c r="C18">
        <v>0</v>
      </c>
      <c r="D18" s="19"/>
    </row>
    <row r="19" spans="1:4" x14ac:dyDescent="0.25">
      <c r="A19" t="s">
        <v>106</v>
      </c>
      <c r="B19">
        <v>1</v>
      </c>
      <c r="C19">
        <v>0</v>
      </c>
      <c r="D19" s="19"/>
    </row>
    <row r="20" spans="1:4" x14ac:dyDescent="0.25">
      <c r="A20" t="s">
        <v>107</v>
      </c>
      <c r="B20">
        <v>3</v>
      </c>
      <c r="C20">
        <v>2</v>
      </c>
      <c r="D20" s="19"/>
    </row>
    <row r="21" spans="1:4" x14ac:dyDescent="0.25">
      <c r="A21" t="s">
        <v>108</v>
      </c>
      <c r="B21">
        <v>3</v>
      </c>
      <c r="C21">
        <v>3</v>
      </c>
      <c r="D21" s="19"/>
    </row>
    <row r="22" spans="1:4" x14ac:dyDescent="0.25">
      <c r="A22" s="7" t="s">
        <v>109</v>
      </c>
      <c r="B22" s="7">
        <v>1</v>
      </c>
      <c r="C22" s="7">
        <v>0</v>
      </c>
      <c r="D22" s="19"/>
    </row>
    <row r="23" spans="1:4" x14ac:dyDescent="0.25">
      <c r="A23" t="s">
        <v>1</v>
      </c>
      <c r="B23">
        <v>0</v>
      </c>
      <c r="C23">
        <v>0</v>
      </c>
      <c r="D23" s="19" t="s">
        <v>121</v>
      </c>
    </row>
    <row r="24" spans="1:4" x14ac:dyDescent="0.25">
      <c r="A24" t="s">
        <v>110</v>
      </c>
      <c r="B24">
        <v>1</v>
      </c>
      <c r="C24">
        <v>0</v>
      </c>
      <c r="D24" s="19"/>
    </row>
    <row r="25" spans="1:4" x14ac:dyDescent="0.25">
      <c r="A25" t="s">
        <v>111</v>
      </c>
      <c r="B25">
        <v>2</v>
      </c>
      <c r="C25">
        <v>0</v>
      </c>
      <c r="D25" s="19"/>
    </row>
    <row r="26" spans="1:4" x14ac:dyDescent="0.25">
      <c r="A26" t="s">
        <v>112</v>
      </c>
      <c r="B26">
        <v>2</v>
      </c>
      <c r="C26">
        <v>0</v>
      </c>
      <c r="D26" s="19"/>
    </row>
    <row r="27" spans="1:4" x14ac:dyDescent="0.25">
      <c r="A27" t="s">
        <v>113</v>
      </c>
      <c r="B27">
        <v>3</v>
      </c>
      <c r="C27">
        <v>2</v>
      </c>
      <c r="D27" s="19"/>
    </row>
    <row r="28" spans="1:4" x14ac:dyDescent="0.25">
      <c r="A28" t="s">
        <v>114</v>
      </c>
      <c r="B28">
        <v>3</v>
      </c>
      <c r="C28">
        <v>3</v>
      </c>
      <c r="D28" s="19"/>
    </row>
    <row r="29" spans="1:4" x14ac:dyDescent="0.25">
      <c r="A29" t="s">
        <v>115</v>
      </c>
      <c r="B29">
        <v>2</v>
      </c>
      <c r="C29">
        <v>0</v>
      </c>
      <c r="D29" s="19"/>
    </row>
    <row r="30" spans="1:4" x14ac:dyDescent="0.25">
      <c r="A30" t="s">
        <v>117</v>
      </c>
      <c r="B30">
        <v>2</v>
      </c>
      <c r="C30">
        <v>0</v>
      </c>
      <c r="D30" s="19"/>
    </row>
  </sheetData>
  <mergeCells count="4">
    <mergeCell ref="D2:D8"/>
    <mergeCell ref="D9:D15"/>
    <mergeCell ref="D16:D22"/>
    <mergeCell ref="D23:D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82EB6CEF8C34984F0D481C9ED6991" ma:contentTypeVersion="13" ma:contentTypeDescription="Create a new document." ma:contentTypeScope="" ma:versionID="14a738a100d5d4e0fbf10523ec710ed5">
  <xsd:schema xmlns:xsd="http://www.w3.org/2001/XMLSchema" xmlns:xs="http://www.w3.org/2001/XMLSchema" xmlns:p="http://schemas.microsoft.com/office/2006/metadata/properties" xmlns:ns1="http://schemas.microsoft.com/sharepoint/v3" xmlns:ns3="6fd9fd28-9d53-422e-aebb-94f266272b5d" xmlns:ns4="194fafda-61b2-4f89-89f9-6a4be6eb2d04" targetNamespace="http://schemas.microsoft.com/office/2006/metadata/properties" ma:root="true" ma:fieldsID="65e201eab40076b822b2c56e2b070cbe" ns1:_="" ns3:_="" ns4:_="">
    <xsd:import namespace="http://schemas.microsoft.com/sharepoint/v3"/>
    <xsd:import namespace="6fd9fd28-9d53-422e-aebb-94f266272b5d"/>
    <xsd:import namespace="194fafda-61b2-4f89-89f9-6a4be6eb2d0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9fd28-9d53-422e-aebb-94f266272b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fafda-61b2-4f89-89f9-6a4be6eb2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C448EB-99BB-4580-A2CD-A26CE6B2D8AE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6fd9fd28-9d53-422e-aebb-94f266272b5d"/>
    <ds:schemaRef ds:uri="http://purl.org/dc/terms/"/>
    <ds:schemaRef ds:uri="http://schemas.microsoft.com/sharepoint/v3"/>
    <ds:schemaRef ds:uri="http://purl.org/dc/elements/1.1/"/>
    <ds:schemaRef ds:uri="194fafda-61b2-4f89-89f9-6a4be6eb2d0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DD22A3-138E-43F3-BE44-6757BFEF0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77DF4F-97BF-4A9B-B77E-4CE330228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d9fd28-9d53-422e-aebb-94f266272b5d"/>
    <ds:schemaRef ds:uri="194fafda-61b2-4f89-89f9-6a4be6eb2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Evaluation</vt:lpstr>
      <vt:lpstr>Weapon Data</vt:lpstr>
      <vt:lpstr>Enchantment Data</vt:lpstr>
      <vt:lpstr>Effect Data</vt:lpstr>
      <vt:lpstr>Armor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Bergensten</dc:creator>
  <cp:lastModifiedBy>Jens Bergensten</cp:lastModifiedBy>
  <dcterms:created xsi:type="dcterms:W3CDTF">2020-08-16T20:21:53Z</dcterms:created>
  <dcterms:modified xsi:type="dcterms:W3CDTF">2020-08-21T10:48:35Z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0x01010098682EB6CEF8C34984F0D481C9ED6991</vt:lpwstr>
  </property>
</Properties>
</file>